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DieseArbeitsmappe"/>
  <mc:AlternateContent xmlns:mc="http://schemas.openxmlformats.org/markup-compatibility/2006">
    <mc:Choice Requires="x15">
      <x15ac:absPath xmlns:x15ac="http://schemas.microsoft.com/office/spreadsheetml/2010/11/ac" url="C:\Users\Erik Schnaitl\Nextcloud2\04_Projekte\00_WohnGEA\02_Foerderungen\Baukastenfoerdervereinbarung Land Salzburg\Anhaenge fuer Baukastenfoerderung\"/>
    </mc:Choice>
  </mc:AlternateContent>
  <xr:revisionPtr revIDLastSave="0" documentId="13_ncr:1_{B04F6BB3-2ACD-493D-A22F-2FF798FEFA0B}" xr6:coauthVersionLast="47" xr6:coauthVersionMax="47" xr10:uidLastSave="{00000000-0000-0000-0000-000000000000}"/>
  <bookViews>
    <workbookView xWindow="-108" yWindow="-108" windowWidth="23256" windowHeight="12576" tabRatio="791" xr2:uid="{00000000-000D-0000-FFFF-FFFF00000000}"/>
  </bookViews>
  <sheets>
    <sheet name="Konfiguration" sheetId="1" r:id="rId1"/>
    <sheet name="Ergebnis" sheetId="3" r:id="rId2"/>
    <sheet name="DB_aus_Eigenstrom_GEA" sheetId="5" r:id="rId3"/>
    <sheet name="Investoren" sheetId="9" r:id="rId4"/>
    <sheet name="Strombilanz (2)" sheetId="6" r:id="rId5"/>
    <sheet name="PV-Prognose" sheetId="4" r:id="rId6"/>
    <sheet name="PLZ" sheetId="8" state="hidden" r:id="rId7"/>
    <sheet name="Strombilanz" sheetId="2" r:id="rId8"/>
    <sheet name="Preisentwicklung" sheetId="11" r:id="rId9"/>
    <sheet name="Hilfsblatt" sheetId="10" state="hidden" r:id="rId10"/>
  </sheets>
  <externalReferences>
    <externalReference r:id="rId11"/>
  </externalReferences>
  <definedNames>
    <definedName name="_xlnm._FilterDatabase" localSheetId="3" hidden="1">Investoren!$A$2:$AV$14</definedName>
    <definedName name="AEES_Re" localSheetId="6" hidden="1">PLZ!$A$1:$B$1710</definedName>
    <definedName name="AfA">Konfiguration!$B$67</definedName>
    <definedName name="Akontanten" localSheetId="8">[1]Konfiguration!$B$141</definedName>
    <definedName name="Akontanten">Konfiguration!$B$136</definedName>
    <definedName name="Akontowert" localSheetId="8">[1]Konfiguration!$B$142</definedName>
    <definedName name="Akontowert">Konfiguration!$B$137</definedName>
    <definedName name="Anlagenleistung" localSheetId="8">[1]Konfiguration!$B$10</definedName>
    <definedName name="Anlagenleistung">Konfiguration!$B$10</definedName>
    <definedName name="Anzahl_Anteilsscheine" localSheetId="8">[1]Konfiguration!$B$132</definedName>
    <definedName name="Anzahl_Anteilsscheine">Konfiguration!$B$127</definedName>
    <definedName name="Anzahl_TB" localSheetId="8">[1]Konfiguration!$B$108</definedName>
    <definedName name="Anzahl_TB">Konfiguration!$B$105</definedName>
    <definedName name="Beginn_Beteiligung" localSheetId="8">[1]Konfiguration!$B$136</definedName>
    <definedName name="Beginn_Beteiligung">Konfiguration!$B$131</definedName>
    <definedName name="Beginn_Beteiligung_Jahr" localSheetId="8">[1]Konfiguration!$B$137</definedName>
    <definedName name="Beginn_Beteiligung_Jahr">Konfiguration!$B$132</definedName>
    <definedName name="Beginn_Ruecklage1" localSheetId="8">[1]Konfiguration!$E$119</definedName>
    <definedName name="Beginn_Ruecklage1">Konfiguration!$E$114</definedName>
    <definedName name="Beginn_Ruecklage2" localSheetId="8">[1]Konfiguration!$E$121</definedName>
    <definedName name="Beginn_Ruecklage2">Konfiguration!$E$116</definedName>
    <definedName name="Cashflow" localSheetId="8">[1]Ergebnis!$D$32:$AG$32</definedName>
    <definedName name="Cashflow">Ergebnis!$D$30:$AG$30</definedName>
    <definedName name="Cashflow31ff" localSheetId="8">[1]Ergebnis!$AI$32:$AR$32</definedName>
    <definedName name="Cashflow31ff">Ergebnis!$AI$30:$AR$30</definedName>
    <definedName name="Dachmiete" localSheetId="8">[1]Konfiguration!$B$74</definedName>
    <definedName name="Dachmiete">Konfiguration!$B$72</definedName>
    <definedName name="Degradation" localSheetId="8">[1]Konfiguration!$B$12</definedName>
    <definedName name="Degradation">Konfiguration!$B$12</definedName>
    <definedName name="_xlnm.Print_Area" localSheetId="3">Investoren!$A$2:$Z$30</definedName>
    <definedName name="Eigenverbrauch_abs" localSheetId="8">[1]Konfiguration!$B$149</definedName>
    <definedName name="Eigenverbrauch_abs">Konfiguration!$B$144</definedName>
    <definedName name="Eigenverbrauch_proz" localSheetId="8">[1]Konfiguration!$B$148</definedName>
    <definedName name="Eigenverbrauch_proz">Konfiguration!$B$143</definedName>
    <definedName name="Eigenversorgung_abs" localSheetId="8">[1]Konfiguration!$B$153</definedName>
    <definedName name="Eigenversorgung_abs">Konfiguration!$B$148</definedName>
    <definedName name="Eigenversorgung_proz" localSheetId="8">[1]Konfiguration!$B$152</definedName>
    <definedName name="Eigenversorgung_proz">Konfiguration!$B$147</definedName>
    <definedName name="Ende_Ruecklage1" localSheetId="8">[1]Konfiguration!$F$119</definedName>
    <definedName name="Ende_Ruecklage1">Konfiguration!$F$114</definedName>
    <definedName name="Ende_Ruecklage2" localSheetId="8">[1]Konfiguration!$F$121</definedName>
    <definedName name="Ende_Ruecklage2">Konfiguration!$F$116</definedName>
    <definedName name="Entgelt_Einspeisung" localSheetId="8">[1]Konfiguration!$E$156</definedName>
    <definedName name="Entgelt_Einspeisung">Konfiguration!$E$151</definedName>
    <definedName name="Entgelt_TB" localSheetId="8">[1]Konfiguration!$E$157</definedName>
    <definedName name="Entgelt_TB">Konfiguration!$E$152</definedName>
    <definedName name="Entgelt_TB_akont" localSheetId="8">[1]Konfiguration!$E$158</definedName>
    <definedName name="Entgelt_TB_akont">Konfiguration!$E$153</definedName>
    <definedName name="Foerderungen">Konfiguration!$F$60</definedName>
    <definedName name="Foerderungen_PV">Konfiguration!$F$51</definedName>
    <definedName name="Foerderungen_Speicher">Konfiguration!$F$58</definedName>
    <definedName name="Gesamtinvestition_brutto" localSheetId="8">[1]Konfiguration!$F$62</definedName>
    <definedName name="Gesamtinvestition_brutto">Konfiguration!$F$62</definedName>
    <definedName name="Gesamtinvestition_netto" localSheetId="8">[1]Konfiguration!$D$62</definedName>
    <definedName name="Gesamtinvestition_netto">Konfiguration!$D$62</definedName>
    <definedName name="Jahreserzeugung" localSheetId="8">[1]Konfiguration!$B$147</definedName>
    <definedName name="Jahreserzeugung">Konfiguration!$B$142</definedName>
    <definedName name="Kapitalbedarf" localSheetId="8">[1]Konfiguration!$B$131</definedName>
    <definedName name="Kapitalbedarf">Konfiguration!$B$126</definedName>
    <definedName name="Kosten_Abrechnung" localSheetId="8">[1]Konfiguration!$B$111</definedName>
    <definedName name="Kosten_Abrechnung">Konfiguration!$B$108</definedName>
    <definedName name="Kosten_brutto">Konfiguration!$F$42</definedName>
    <definedName name="Kosten_Fernwartung">[1]Konfiguration!$B$80</definedName>
    <definedName name="Kosten_Monitoring" localSheetId="8">[1]Konfiguration!$B$79</definedName>
    <definedName name="Kosten_Monitoring">Konfiguration!$B$77</definedName>
    <definedName name="Kosten_netto">Konfiguration!$D$42</definedName>
    <definedName name="Kosten_PE">Konfiguration!$B$120</definedName>
    <definedName name="Kosten_PV_brutto">Konfiguration!$F$31</definedName>
    <definedName name="Kosten_PV_netto" localSheetId="8">[1]Konfiguration!$D$31</definedName>
    <definedName name="Kosten_PV_netto">Konfiguration!$D$31</definedName>
    <definedName name="Kosten_Speicher_brutto">Konfiguration!$F$40</definedName>
    <definedName name="Kosten_Speicher_netto" localSheetId="8">[1]Konfiguration!$D$40</definedName>
    <definedName name="Kosten_Speicher_netto">Konfiguration!$D$40</definedName>
    <definedName name="Kosten_Steuerberater">[1]Konfiguration!$B$73</definedName>
    <definedName name="Kosten_Versicherung" localSheetId="8">[1]Konfiguration!$B$102</definedName>
    <definedName name="Kosten_Versicherung">Konfiguration!$B$99</definedName>
    <definedName name="Kosten_Wartung" localSheetId="8">[1]Konfiguration!$B$90</definedName>
    <definedName name="Kosten_Wartung">Konfiguration!$B$87</definedName>
    <definedName name="Kosten_WRTausch" localSheetId="8">[1]Konfiguration!$B$96</definedName>
    <definedName name="Kosten_WRTausch">Konfiguration!$B$93</definedName>
    <definedName name="Modulleistung">Konfiguration!$B$6</definedName>
    <definedName name="PLZ" localSheetId="8">[1]!Tabelle_AEES_Re[#Data]</definedName>
    <definedName name="PLZ">Tabelle_AEES_Re[]</definedName>
    <definedName name="Preissteigerung_Abrechnung" localSheetId="8">[1]Konfiguration!$B$113</definedName>
    <definedName name="Preissteigerung_Abrechnung">Konfiguration!$B$110</definedName>
    <definedName name="Preissteigerung_allg" localSheetId="8">[1]Konfiguration!$B$69</definedName>
    <definedName name="Preissteigerung_allg">Konfiguration!$B$69</definedName>
    <definedName name="Preissteigerung_Dachmiete" localSheetId="8">[1]Konfiguration!$B$76</definedName>
    <definedName name="Preissteigerung_Dachmiete">Konfiguration!$B$74</definedName>
    <definedName name="Preissteigerung_Monitoring" localSheetId="8">[1]Konfiguration!$B$82</definedName>
    <definedName name="Preissteigerung_Monitoring">Konfiguration!$B$79</definedName>
    <definedName name="Preissteigerung_Versicherung" localSheetId="8">[1]Konfiguration!$B$104</definedName>
    <definedName name="Preissteigerung_Versicherung">Konfiguration!$B$101</definedName>
    <definedName name="Preissteigerung_Wartung" localSheetId="8">[1]Konfiguration!$B$92</definedName>
    <definedName name="Preissteigerung_Wartung">Konfiguration!$B$89</definedName>
    <definedName name="Preissteigerung_WR" localSheetId="8">[1]Konfiguration!$B$95</definedName>
    <definedName name="Preissteigerung_WR">Konfiguration!$B$92</definedName>
    <definedName name="Ruecklage1" localSheetId="8">[1]Konfiguration!$B$118</definedName>
    <definedName name="Ruecklage1">Konfiguration!$B$113</definedName>
    <definedName name="Ruecklage2" localSheetId="8">[1]Konfiguration!$B$120</definedName>
    <definedName name="Ruecklage2">Konfiguration!$B$115</definedName>
    <definedName name="Rueckzahlungsmatrix" localSheetId="8">[1]Investoren!$AB$3:$NT$29</definedName>
    <definedName name="Rueckzahlungsmatrix">Investoren!$AB$3:$NT$29</definedName>
    <definedName name="Speicherkapazitaet" localSheetId="8">[1]Konfiguration!$B$18</definedName>
    <definedName name="Speicherkapazitaet">Konfiguration!$B$18</definedName>
    <definedName name="Strombilanzmatrix">Strombilanz!$B$3:$J$18</definedName>
    <definedName name="Stromverbrauch" localSheetId="8">[1]Konfiguration!$B$151</definedName>
    <definedName name="Stromverbrauch">Konfiguration!$B$146</definedName>
    <definedName name="Stueckelung" localSheetId="8">[1]Konfiguration!$B$133</definedName>
    <definedName name="Stueckelung">Konfiguration!$B$128</definedName>
    <definedName name="Teilnehmende_Berechtigte" localSheetId="8">[1]Konfiguration!$A$165:$S$364</definedName>
    <definedName name="Teilnehmende_Berechtigte">Konfiguration!$A$160:$S$173</definedName>
    <definedName name="Tilgungsdauer" localSheetId="8">[1]Konfiguration!$B$135</definedName>
    <definedName name="Tilgungsdauer">Konfiguration!$B$130</definedName>
    <definedName name="Ueberschuss" localSheetId="8">[1]Konfiguration!$B$150</definedName>
    <definedName name="Ueberschuss">Konfiguration!$B$145</definedName>
    <definedName name="Umlage_Almgenossenschaft">[1]Konfiguration!$B$72</definedName>
    <definedName name="Volllaststunden" localSheetId="8">[1]Konfiguration!$B$16</definedName>
    <definedName name="Volllaststunden">Konfiguration!$B$16</definedName>
    <definedName name="Wahrheit" localSheetId="8">[1]PLZ!$A$1718:$A$1719</definedName>
    <definedName name="Wahrheit">PLZ!$A$1718:$A$1719</definedName>
    <definedName name="Wechselgebuehr" localSheetId="8">[1]Konfiguration!$B$109</definedName>
    <definedName name="Wechselgebuehr">Konfiguration!$B$106</definedName>
    <definedName name="Zeit_WRTausch" localSheetId="8">[1]Konfiguration!$B$93</definedName>
    <definedName name="Zeit_WRTausch">Konfiguration!$B$90</definedName>
    <definedName name="Zinsen" localSheetId="8">[1]Konfiguration!$B$134</definedName>
    <definedName name="Zinsen">Konfiguration!$B$129</definedName>
  </definedNames>
  <calcPr calcId="191029"/>
</workbook>
</file>

<file path=xl/calcChain.xml><?xml version="1.0" encoding="utf-8"?>
<calcChain xmlns="http://schemas.openxmlformats.org/spreadsheetml/2006/main">
  <c r="D55" i="1" l="1"/>
  <c r="D35" i="1"/>
  <c r="C153" i="1" l="1"/>
  <c r="C151" i="1"/>
  <c r="C152" i="1"/>
  <c r="B174" i="1"/>
  <c r="D49" i="1" l="1"/>
  <c r="C30" i="1"/>
  <c r="C173" i="1"/>
  <c r="B3" i="11"/>
  <c r="B4" i="11" s="1"/>
  <c r="B5" i="11" s="1"/>
  <c r="D2" i="11"/>
  <c r="F2" i="11" s="1"/>
  <c r="D3" i="11" l="1"/>
  <c r="F3" i="11" s="1"/>
  <c r="D4" i="11"/>
  <c r="F4" i="11" s="1"/>
  <c r="D5" i="11"/>
  <c r="F5" i="11" s="1"/>
  <c r="B6" i="11"/>
  <c r="D6" i="11" l="1"/>
  <c r="F6" i="11" s="1"/>
  <c r="B7" i="11"/>
  <c r="B8" i="11" l="1"/>
  <c r="D7" i="11"/>
  <c r="F7" i="11" s="1"/>
  <c r="D8" i="11" l="1"/>
  <c r="F8" i="11" s="1"/>
  <c r="B9" i="11"/>
  <c r="D9" i="11" l="1"/>
  <c r="F9" i="11" s="1"/>
  <c r="B10" i="11"/>
  <c r="B11" i="11" l="1"/>
  <c r="D10" i="11"/>
  <c r="F10" i="11" s="1"/>
  <c r="B12" i="11" l="1"/>
  <c r="D11" i="11"/>
  <c r="F11" i="11" s="1"/>
  <c r="B13" i="11" l="1"/>
  <c r="D12" i="11"/>
  <c r="F12" i="11" s="1"/>
  <c r="D13" i="11" l="1"/>
  <c r="F13" i="11" s="1"/>
  <c r="B14" i="11"/>
  <c r="B15" i="11" l="1"/>
  <c r="D14" i="11"/>
  <c r="F14" i="11" s="1"/>
  <c r="B16" i="11" l="1"/>
  <c r="D15" i="11"/>
  <c r="F15" i="11" s="1"/>
  <c r="B17" i="11" l="1"/>
  <c r="D16" i="11"/>
  <c r="F16" i="11" s="1"/>
  <c r="D17" i="11" l="1"/>
  <c r="F17" i="11" s="1"/>
  <c r="B18" i="11"/>
  <c r="D18" i="11" l="1"/>
  <c r="F18" i="11" s="1"/>
  <c r="B19" i="11"/>
  <c r="B20" i="11" l="1"/>
  <c r="D19" i="11"/>
  <c r="F19" i="11" s="1"/>
  <c r="D20" i="11" l="1"/>
  <c r="F20" i="11" s="1"/>
  <c r="B21" i="11"/>
  <c r="D21" i="11" l="1"/>
  <c r="F21" i="11" s="1"/>
  <c r="B22" i="11"/>
  <c r="D22" i="11" l="1"/>
  <c r="F22" i="11" s="1"/>
  <c r="B23" i="11"/>
  <c r="B24" i="11" l="1"/>
  <c r="D23" i="11"/>
  <c r="F23" i="11" s="1"/>
  <c r="D24" i="11" l="1"/>
  <c r="F24" i="11" s="1"/>
  <c r="B25" i="11"/>
  <c r="D25" i="11" l="1"/>
  <c r="F25" i="11" s="1"/>
  <c r="B26" i="11"/>
  <c r="D26" i="11" l="1"/>
  <c r="F26" i="11" s="1"/>
  <c r="B27" i="11"/>
  <c r="B28" i="11" l="1"/>
  <c r="D27" i="11"/>
  <c r="F27" i="11" s="1"/>
  <c r="B29" i="11" l="1"/>
  <c r="D28" i="11"/>
  <c r="F28" i="11" s="1"/>
  <c r="D29" i="11" l="1"/>
  <c r="F29" i="11" s="1"/>
  <c r="B30" i="11"/>
  <c r="D30" i="11" l="1"/>
  <c r="F30" i="11" s="1"/>
  <c r="B31" i="11"/>
  <c r="D31" i="11" s="1"/>
  <c r="F31" i="11" l="1"/>
  <c r="F32" i="11" s="1"/>
  <c r="D39" i="1" l="1"/>
  <c r="E39" i="1" s="1"/>
  <c r="F39" i="1" s="1"/>
  <c r="D38" i="1"/>
  <c r="E38" i="1" s="1"/>
  <c r="F38" i="1" s="1"/>
  <c r="D37" i="1"/>
  <c r="D36" i="1"/>
  <c r="E35" i="1"/>
  <c r="F35" i="1" s="1"/>
  <c r="E37" i="1" l="1"/>
  <c r="F37" i="1" s="1"/>
  <c r="E36" i="1"/>
  <c r="F36" i="1" s="1"/>
  <c r="E151" i="1" l="1"/>
  <c r="B77" i="1"/>
  <c r="QR1" i="9" l="1"/>
  <c r="QS1" i="9"/>
  <c r="QT1" i="9"/>
  <c r="QU1" i="9"/>
  <c r="QV1" i="9"/>
  <c r="QW1" i="9"/>
  <c r="QX1" i="9"/>
  <c r="QY1" i="9"/>
  <c r="QZ1" i="9"/>
  <c r="RA1" i="9"/>
  <c r="RB1" i="9"/>
  <c r="RC1" i="9"/>
  <c r="RD1" i="9"/>
  <c r="RE1" i="9"/>
  <c r="RF1" i="9"/>
  <c r="RG1" i="9"/>
  <c r="RH1" i="9"/>
  <c r="RI1" i="9"/>
  <c r="RJ1" i="9"/>
  <c r="RK1" i="9"/>
  <c r="RL1" i="9"/>
  <c r="RM1" i="9"/>
  <c r="RN1" i="9"/>
  <c r="RO1" i="9"/>
  <c r="RP1" i="9"/>
  <c r="RQ1" i="9"/>
  <c r="RR1" i="9"/>
  <c r="RS1" i="9"/>
  <c r="RT1" i="9"/>
  <c r="RU1" i="9"/>
  <c r="NR30" i="9"/>
  <c r="NK30" i="9"/>
  <c r="ND30" i="9"/>
  <c r="MW30" i="9"/>
  <c r="MP30" i="9"/>
  <c r="MI30" i="9"/>
  <c r="MB30" i="9"/>
  <c r="LU30" i="9"/>
  <c r="LN30" i="9"/>
  <c r="LG30" i="9"/>
  <c r="KZ30" i="9"/>
  <c r="KS30" i="9"/>
  <c r="KL30" i="9"/>
  <c r="KE30" i="9"/>
  <c r="JX30" i="9"/>
  <c r="JQ30" i="9"/>
  <c r="JJ30" i="9"/>
  <c r="JC30" i="9"/>
  <c r="IV30" i="9"/>
  <c r="IO30" i="9"/>
  <c r="IH30" i="9"/>
  <c r="IA30" i="9"/>
  <c r="HT30" i="9"/>
  <c r="HM30" i="9"/>
  <c r="HF30" i="9"/>
  <c r="GY30" i="9"/>
  <c r="GR30" i="9"/>
  <c r="GK30" i="9"/>
  <c r="GD30" i="9"/>
  <c r="FW30" i="9"/>
  <c r="D8" i="3" l="1"/>
  <c r="A93" i="1"/>
  <c r="Z36" i="3" l="1"/>
  <c r="AA36" i="3"/>
  <c r="AB36" i="3"/>
  <c r="AC36" i="3"/>
  <c r="AD36" i="3"/>
  <c r="AE36" i="3"/>
  <c r="AF36" i="3"/>
  <c r="AG36" i="3"/>
  <c r="C90" i="1" l="1"/>
  <c r="B92" i="1"/>
  <c r="D166" i="1" l="1"/>
  <c r="E166" i="1" s="1"/>
  <c r="G166" i="1"/>
  <c r="H166" i="1" s="1"/>
  <c r="I166" i="1"/>
  <c r="U166" i="1" l="1"/>
  <c r="T166" i="1"/>
  <c r="J166" i="1"/>
  <c r="K166" i="1" s="1"/>
  <c r="D189" i="1"/>
  <c r="C189" i="1"/>
  <c r="D188" i="1"/>
  <c r="C188" i="1"/>
  <c r="E183" i="1"/>
  <c r="F183" i="1" s="1"/>
  <c r="E184" i="1"/>
  <c r="F184" i="1" s="1"/>
  <c r="E185" i="1"/>
  <c r="F185" i="1" s="1"/>
  <c r="E186" i="1"/>
  <c r="F186" i="1" s="1"/>
  <c r="E188" i="1" l="1"/>
  <c r="F188" i="1" s="1"/>
  <c r="E189" i="1"/>
  <c r="F189" i="1" s="1"/>
  <c r="H170" i="1"/>
  <c r="I170" i="1"/>
  <c r="C15" i="2"/>
  <c r="C16" i="2"/>
  <c r="C17" i="2"/>
  <c r="B15" i="2"/>
  <c r="B16" i="2"/>
  <c r="B17" i="2"/>
  <c r="B4" i="2"/>
  <c r="B5" i="2"/>
  <c r="B6" i="2"/>
  <c r="B7" i="2"/>
  <c r="B8" i="2"/>
  <c r="B9" i="2"/>
  <c r="B10" i="2"/>
  <c r="B11" i="2"/>
  <c r="B12" i="2"/>
  <c r="B13" i="2"/>
  <c r="B14" i="2"/>
  <c r="H175" i="1"/>
  <c r="H176" i="1"/>
  <c r="E175" i="1"/>
  <c r="E176" i="1"/>
  <c r="B176" i="1"/>
  <c r="J170" i="1"/>
  <c r="U170" i="1" l="1"/>
  <c r="T170" i="1"/>
  <c r="K170" i="1"/>
  <c r="E170" i="1"/>
  <c r="E173" i="1"/>
  <c r="H169" i="1" l="1"/>
  <c r="I169" i="1"/>
  <c r="J169" i="1"/>
  <c r="E169" i="1"/>
  <c r="G168" i="1"/>
  <c r="F168" i="1"/>
  <c r="D168" i="1"/>
  <c r="C168" i="1"/>
  <c r="B175" i="1"/>
  <c r="B136" i="1" s="1"/>
  <c r="PW4" i="9"/>
  <c r="PW5" i="9"/>
  <c r="PW6" i="9"/>
  <c r="PW7" i="9"/>
  <c r="PW8" i="9"/>
  <c r="PW9" i="9"/>
  <c r="PW10" i="9"/>
  <c r="PW11" i="9"/>
  <c r="PW12" i="9"/>
  <c r="PW13" i="9"/>
  <c r="PW14" i="9"/>
  <c r="PW15" i="9"/>
  <c r="PW16" i="9"/>
  <c r="PW17" i="9"/>
  <c r="PW18" i="9"/>
  <c r="PW19" i="9"/>
  <c r="PW20" i="9"/>
  <c r="PW21" i="9"/>
  <c r="PW22" i="9"/>
  <c r="PW23" i="9"/>
  <c r="PW24" i="9"/>
  <c r="PW25" i="9"/>
  <c r="PW26" i="9"/>
  <c r="PW27" i="9"/>
  <c r="PW28" i="9"/>
  <c r="PW29" i="9"/>
  <c r="PW3" i="9"/>
  <c r="H161" i="1"/>
  <c r="H162" i="1"/>
  <c r="H163" i="1"/>
  <c r="H164" i="1"/>
  <c r="H165" i="1"/>
  <c r="H167" i="1"/>
  <c r="H173" i="1"/>
  <c r="H160" i="1"/>
  <c r="E161" i="1"/>
  <c r="E162" i="1"/>
  <c r="E163" i="1"/>
  <c r="E164" i="1"/>
  <c r="E165" i="1"/>
  <c r="E167" i="1"/>
  <c r="E160" i="1"/>
  <c r="T169" i="1" l="1"/>
  <c r="U169" i="1"/>
  <c r="H168" i="1"/>
  <c r="K169" i="1"/>
  <c r="I168" i="1"/>
  <c r="T168" i="1" s="1"/>
  <c r="E168" i="1"/>
  <c r="J168" i="1"/>
  <c r="C3" i="2"/>
  <c r="I161" i="1"/>
  <c r="U161" i="1" s="1"/>
  <c r="J161" i="1"/>
  <c r="I162" i="1"/>
  <c r="T162" i="1" s="1"/>
  <c r="J162" i="1"/>
  <c r="I163" i="1"/>
  <c r="U163" i="1" s="1"/>
  <c r="J163" i="1"/>
  <c r="I164" i="1"/>
  <c r="U164" i="1" s="1"/>
  <c r="J164" i="1"/>
  <c r="I165" i="1"/>
  <c r="T165" i="1" s="1"/>
  <c r="J165" i="1"/>
  <c r="I167" i="1"/>
  <c r="U167" i="1" s="1"/>
  <c r="J167" i="1"/>
  <c r="I173" i="1"/>
  <c r="J173" i="1"/>
  <c r="J160" i="1"/>
  <c r="I160" i="1"/>
  <c r="U160" i="1" s="1"/>
  <c r="F174" i="1"/>
  <c r="C174" i="1"/>
  <c r="U173" i="1" l="1"/>
  <c r="T173" i="1"/>
  <c r="D8" i="2"/>
  <c r="U165" i="1"/>
  <c r="D6" i="2"/>
  <c r="T163" i="1"/>
  <c r="D4" i="2"/>
  <c r="T161" i="1"/>
  <c r="D3" i="2"/>
  <c r="T160" i="1"/>
  <c r="D15" i="2"/>
  <c r="D10" i="2"/>
  <c r="T167" i="1"/>
  <c r="D7" i="2"/>
  <c r="T164" i="1"/>
  <c r="D5" i="2"/>
  <c r="U162" i="1"/>
  <c r="D11" i="2"/>
  <c r="U168" i="1"/>
  <c r="D9" i="2"/>
  <c r="K168" i="1"/>
  <c r="G11" i="2" s="1"/>
  <c r="D17" i="2"/>
  <c r="E17" i="2" s="1"/>
  <c r="D16" i="2"/>
  <c r="E16" i="2" s="1"/>
  <c r="G174" i="1"/>
  <c r="H174" i="1" s="1"/>
  <c r="D13" i="2"/>
  <c r="D14" i="2"/>
  <c r="K164" i="1"/>
  <c r="G7" i="2" s="1"/>
  <c r="K162" i="1"/>
  <c r="G5" i="2" s="1"/>
  <c r="K165" i="1"/>
  <c r="G8" i="2" s="1"/>
  <c r="K163" i="1"/>
  <c r="G6" i="2" s="1"/>
  <c r="K161" i="1"/>
  <c r="G4" i="2" s="1"/>
  <c r="K167" i="1"/>
  <c r="G10" i="2" s="1"/>
  <c r="D12" i="2"/>
  <c r="K160" i="1"/>
  <c r="G3" i="2" s="1"/>
  <c r="K173" i="1"/>
  <c r="G15" i="2" s="1"/>
  <c r="I174" i="1"/>
  <c r="B146" i="1" s="1"/>
  <c r="D174" i="1"/>
  <c r="E174" i="1" s="1"/>
  <c r="U174" i="1" l="1"/>
  <c r="I176" i="1" s="1"/>
  <c r="K176" i="1" s="1"/>
  <c r="E15" i="2"/>
  <c r="L15" i="2" s="1"/>
  <c r="F15" i="2"/>
  <c r="M15" i="2" s="1"/>
  <c r="H15" i="2"/>
  <c r="I15" i="2" s="1"/>
  <c r="T174" i="1"/>
  <c r="I175" i="1" s="1"/>
  <c r="H13" i="2"/>
  <c r="L16" i="2"/>
  <c r="H17" i="2"/>
  <c r="L17" i="2"/>
  <c r="F17" i="2"/>
  <c r="M17" i="2" s="1"/>
  <c r="G17" i="2"/>
  <c r="G16" i="2"/>
  <c r="G9" i="2"/>
  <c r="H16" i="2"/>
  <c r="F16" i="2"/>
  <c r="M16" i="2" s="1"/>
  <c r="D18" i="2"/>
  <c r="G12" i="2"/>
  <c r="G14" i="2"/>
  <c r="J174" i="1"/>
  <c r="K174" i="1" s="1"/>
  <c r="G13" i="2"/>
  <c r="PX1" i="9"/>
  <c r="PY1" i="9"/>
  <c r="PZ1" i="9"/>
  <c r="QA1" i="9"/>
  <c r="QB1" i="9"/>
  <c r="QC1" i="9"/>
  <c r="QD1" i="9"/>
  <c r="QE1" i="9"/>
  <c r="QF1" i="9"/>
  <c r="QG1" i="9"/>
  <c r="QH1" i="9"/>
  <c r="QI1" i="9"/>
  <c r="QJ1" i="9"/>
  <c r="QK1" i="9"/>
  <c r="QL1" i="9"/>
  <c r="QM1" i="9"/>
  <c r="QN1" i="9"/>
  <c r="QO1" i="9"/>
  <c r="QP1" i="9"/>
  <c r="QQ1" i="9"/>
  <c r="PW1" i="9"/>
  <c r="B105" i="1"/>
  <c r="D10" i="3"/>
  <c r="O15" i="2" l="1"/>
  <c r="N15" i="2"/>
  <c r="K175" i="1"/>
  <c r="B2" i="2"/>
  <c r="B108" i="1"/>
  <c r="I17" i="2"/>
  <c r="O17" i="2"/>
  <c r="N17" i="2"/>
  <c r="I13" i="2"/>
  <c r="O16" i="2"/>
  <c r="N16" i="2"/>
  <c r="I16" i="2"/>
  <c r="C4" i="2"/>
  <c r="C5" i="2"/>
  <c r="C6" i="2"/>
  <c r="C7" i="2"/>
  <c r="C8" i="2"/>
  <c r="C9" i="2"/>
  <c r="C10" i="2"/>
  <c r="C11" i="2"/>
  <c r="C12" i="2"/>
  <c r="C13" i="2"/>
  <c r="C14" i="2"/>
  <c r="B3" i="2"/>
  <c r="A2" i="10"/>
  <c r="A1" i="10"/>
  <c r="F13" i="2" l="1"/>
  <c r="M13" i="2" s="1"/>
  <c r="E13" i="2"/>
  <c r="L13" i="2" s="1"/>
  <c r="E152" i="1"/>
  <c r="E153" i="1"/>
  <c r="N13" i="2" l="1"/>
  <c r="O13" i="2"/>
  <c r="C18" i="2" l="1"/>
  <c r="H2" i="2"/>
  <c r="H5" i="2"/>
  <c r="H9" i="2"/>
  <c r="H10" i="2"/>
  <c r="H11" i="2"/>
  <c r="H12" i="2"/>
  <c r="H14" i="2"/>
  <c r="F5" i="2" l="1"/>
  <c r="M5" i="2" s="1"/>
  <c r="F9" i="2"/>
  <c r="M9" i="2" s="1"/>
  <c r="F10" i="2"/>
  <c r="M10" i="2" s="1"/>
  <c r="F11" i="2"/>
  <c r="M11" i="2" s="1"/>
  <c r="F12" i="2"/>
  <c r="M12" i="2" s="1"/>
  <c r="F14" i="2"/>
  <c r="M14" i="2" s="1"/>
  <c r="F3" i="2"/>
  <c r="M3" i="2" s="1"/>
  <c r="E4" i="2"/>
  <c r="L4" i="2" s="1"/>
  <c r="E5" i="2"/>
  <c r="L5" i="2" s="1"/>
  <c r="E6" i="2"/>
  <c r="L6" i="2" s="1"/>
  <c r="E8" i="2"/>
  <c r="L8" i="2" s="1"/>
  <c r="E9" i="2"/>
  <c r="L9" i="2" s="1"/>
  <c r="E10" i="2"/>
  <c r="L10" i="2" s="1"/>
  <c r="E11" i="2"/>
  <c r="L11" i="2" s="1"/>
  <c r="E12" i="2"/>
  <c r="L12" i="2" s="1"/>
  <c r="E14" i="2"/>
  <c r="L14" i="2" s="1"/>
  <c r="N5" i="2" l="1"/>
  <c r="O5" i="2"/>
  <c r="N9" i="2"/>
  <c r="O9" i="2"/>
  <c r="N10" i="2"/>
  <c r="O10" i="2"/>
  <c r="O14" i="2"/>
  <c r="N14" i="2"/>
  <c r="N12" i="2"/>
  <c r="O12" i="2"/>
  <c r="N11" i="2"/>
  <c r="O11" i="2"/>
  <c r="A1719" i="8"/>
  <c r="A1718" i="8"/>
  <c r="AJ1" i="9"/>
  <c r="AQ1" i="9" s="1"/>
  <c r="AX1" i="9" s="1"/>
  <c r="BE1" i="9" s="1"/>
  <c r="BL1" i="9" s="1"/>
  <c r="BS1" i="9" s="1"/>
  <c r="BZ1" i="9" s="1"/>
  <c r="CG1" i="9" s="1"/>
  <c r="CN1" i="9" s="1"/>
  <c r="CU1" i="9" s="1"/>
  <c r="DB1" i="9" s="1"/>
  <c r="DI1" i="9" s="1"/>
  <c r="DP1" i="9" s="1"/>
  <c r="DW1" i="9" s="1"/>
  <c r="ED1" i="9" s="1"/>
  <c r="AK1" i="9"/>
  <c r="AR1" i="9" s="1"/>
  <c r="AY1" i="9" s="1"/>
  <c r="BF1" i="9" s="1"/>
  <c r="BM1" i="9" s="1"/>
  <c r="BT1" i="9" s="1"/>
  <c r="CA1" i="9" s="1"/>
  <c r="CH1" i="9" s="1"/>
  <c r="CO1" i="9" s="1"/>
  <c r="CV1" i="9" s="1"/>
  <c r="DC1" i="9" s="1"/>
  <c r="DJ1" i="9" s="1"/>
  <c r="DQ1" i="9" s="1"/>
  <c r="DX1" i="9" s="1"/>
  <c r="EE1" i="9" s="1"/>
  <c r="EL1" i="9" s="1"/>
  <c r="ES1" i="9" s="1"/>
  <c r="EZ1" i="9" s="1"/>
  <c r="FG1" i="9" s="1"/>
  <c r="FN1" i="9" s="1"/>
  <c r="FU1" i="9" s="1"/>
  <c r="AL1" i="9"/>
  <c r="AS1" i="9" s="1"/>
  <c r="AZ1" i="9" s="1"/>
  <c r="BG1" i="9" s="1"/>
  <c r="BN1" i="9" s="1"/>
  <c r="BU1" i="9" s="1"/>
  <c r="CB1" i="9" s="1"/>
  <c r="CI1" i="9" s="1"/>
  <c r="CP1" i="9" s="1"/>
  <c r="CW1" i="9" s="1"/>
  <c r="DD1" i="9" s="1"/>
  <c r="DK1" i="9" s="1"/>
  <c r="DR1" i="9" s="1"/>
  <c r="DY1" i="9" s="1"/>
  <c r="EF1" i="9" s="1"/>
  <c r="EM1" i="9" s="1"/>
  <c r="ET1" i="9" s="1"/>
  <c r="FA1" i="9" s="1"/>
  <c r="FH1" i="9" s="1"/>
  <c r="FO1" i="9" s="1"/>
  <c r="FV1" i="9" s="1"/>
  <c r="AM1" i="9"/>
  <c r="AT1" i="9" s="1"/>
  <c r="BA1" i="9" s="1"/>
  <c r="BH1" i="9" s="1"/>
  <c r="BO1" i="9" s="1"/>
  <c r="BV1" i="9" s="1"/>
  <c r="CC1" i="9" s="1"/>
  <c r="CJ1" i="9" s="1"/>
  <c r="CQ1" i="9" s="1"/>
  <c r="CX1" i="9" s="1"/>
  <c r="DE1" i="9" s="1"/>
  <c r="DL1" i="9" s="1"/>
  <c r="DS1" i="9" s="1"/>
  <c r="DZ1" i="9" s="1"/>
  <c r="EG1" i="9" s="1"/>
  <c r="EN1" i="9" s="1"/>
  <c r="EU1" i="9" s="1"/>
  <c r="FB1" i="9" s="1"/>
  <c r="FI1" i="9" s="1"/>
  <c r="FP1" i="9" s="1"/>
  <c r="FW1" i="9" s="1"/>
  <c r="AN1" i="9"/>
  <c r="AU1" i="9" s="1"/>
  <c r="BB1" i="9" s="1"/>
  <c r="BI1" i="9" s="1"/>
  <c r="BP1" i="9" s="1"/>
  <c r="BW1" i="9" s="1"/>
  <c r="CD1" i="9" s="1"/>
  <c r="CK1" i="9" s="1"/>
  <c r="CR1" i="9" s="1"/>
  <c r="CY1" i="9" s="1"/>
  <c r="DF1" i="9" s="1"/>
  <c r="DM1" i="9" s="1"/>
  <c r="DT1" i="9" s="1"/>
  <c r="EA1" i="9" s="1"/>
  <c r="EH1" i="9" s="1"/>
  <c r="EO1" i="9" s="1"/>
  <c r="EV1" i="9" s="1"/>
  <c r="FC1" i="9" s="1"/>
  <c r="FJ1" i="9" s="1"/>
  <c r="FQ1" i="9" s="1"/>
  <c r="FX1" i="9" s="1"/>
  <c r="AO1" i="9"/>
  <c r="AV1" i="9" s="1"/>
  <c r="BC1" i="9" s="1"/>
  <c r="BJ1" i="9" s="1"/>
  <c r="BQ1" i="9" s="1"/>
  <c r="BX1" i="9" s="1"/>
  <c r="CE1" i="9" s="1"/>
  <c r="CL1" i="9" s="1"/>
  <c r="CS1" i="9" s="1"/>
  <c r="CZ1" i="9" s="1"/>
  <c r="DG1" i="9" s="1"/>
  <c r="DN1" i="9" s="1"/>
  <c r="DU1" i="9" s="1"/>
  <c r="EB1" i="9" s="1"/>
  <c r="EI1" i="9" s="1"/>
  <c r="EP1" i="9" s="1"/>
  <c r="EW1" i="9" s="1"/>
  <c r="FD1" i="9" s="1"/>
  <c r="FK1" i="9" s="1"/>
  <c r="FR1" i="9" s="1"/>
  <c r="FY1" i="9" s="1"/>
  <c r="AI1" i="9"/>
  <c r="AP1" i="9" s="1"/>
  <c r="AW1" i="9" s="1"/>
  <c r="BD1" i="9" s="1"/>
  <c r="BK1" i="9" s="1"/>
  <c r="BR1" i="9" s="1"/>
  <c r="BY1" i="9" s="1"/>
  <c r="CF1" i="9" s="1"/>
  <c r="CM1" i="9" s="1"/>
  <c r="CT1" i="9" s="1"/>
  <c r="DA1" i="9" s="1"/>
  <c r="DH1" i="9" s="1"/>
  <c r="DO1" i="9" s="1"/>
  <c r="DV1" i="9" s="1"/>
  <c r="EC1" i="9" s="1"/>
  <c r="EJ1" i="9" s="1"/>
  <c r="EQ1" i="9" s="1"/>
  <c r="EX1" i="9" s="1"/>
  <c r="FE1" i="9" s="1"/>
  <c r="FL1" i="9" s="1"/>
  <c r="FS1" i="9" s="1"/>
  <c r="FP30" i="9"/>
  <c r="FI30" i="9"/>
  <c r="FB30" i="9"/>
  <c r="EU30" i="9"/>
  <c r="EN30" i="9"/>
  <c r="EG30" i="9"/>
  <c r="DZ30" i="9"/>
  <c r="FZ1" i="9" l="1"/>
  <c r="GD1" i="9"/>
  <c r="GE1" i="9"/>
  <c r="GC1" i="9"/>
  <c r="GF1" i="9"/>
  <c r="GB1" i="9"/>
  <c r="EK1" i="9"/>
  <c r="ED27" i="9"/>
  <c r="QL27" i="9" s="1"/>
  <c r="ED23" i="9"/>
  <c r="QL23" i="9" s="1"/>
  <c r="ED19" i="9"/>
  <c r="QL19" i="9" s="1"/>
  <c r="ED15" i="9"/>
  <c r="QL15" i="9" s="1"/>
  <c r="ED11" i="9"/>
  <c r="QL11" i="9" s="1"/>
  <c r="ED7" i="9"/>
  <c r="QL7" i="9" s="1"/>
  <c r="ED3" i="9"/>
  <c r="QL3" i="9" s="1"/>
  <c r="ED26" i="9"/>
  <c r="QL26" i="9" s="1"/>
  <c r="ED22" i="9"/>
  <c r="QL22" i="9" s="1"/>
  <c r="ED18" i="9"/>
  <c r="QL18" i="9" s="1"/>
  <c r="ED14" i="9"/>
  <c r="QL14" i="9" s="1"/>
  <c r="ED10" i="9"/>
  <c r="QL10" i="9" s="1"/>
  <c r="ED6" i="9"/>
  <c r="QL6" i="9" s="1"/>
  <c r="ED29" i="9"/>
  <c r="QL29" i="9" s="1"/>
  <c r="ED25" i="9"/>
  <c r="QL25" i="9" s="1"/>
  <c r="ED21" i="9"/>
  <c r="QL21" i="9" s="1"/>
  <c r="ED17" i="9"/>
  <c r="QL17" i="9" s="1"/>
  <c r="ED13" i="9"/>
  <c r="QL13" i="9" s="1"/>
  <c r="ED9" i="9"/>
  <c r="QL9" i="9" s="1"/>
  <c r="ED5" i="9"/>
  <c r="QL5" i="9" s="1"/>
  <c r="ED28" i="9"/>
  <c r="QL28" i="9" s="1"/>
  <c r="ED24" i="9"/>
  <c r="QL24" i="9" s="1"/>
  <c r="ED20" i="9"/>
  <c r="QL20" i="9" s="1"/>
  <c r="ED16" i="9"/>
  <c r="QL16" i="9" s="1"/>
  <c r="ED12" i="9"/>
  <c r="QL12" i="9" s="1"/>
  <c r="ED8" i="9"/>
  <c r="QL8" i="9" s="1"/>
  <c r="ED4" i="9"/>
  <c r="QL4" i="9" s="1"/>
  <c r="F116" i="1"/>
  <c r="E116" i="1"/>
  <c r="F114" i="1"/>
  <c r="E114" i="1"/>
  <c r="GL1" i="9" l="1"/>
  <c r="GI1" i="9"/>
  <c r="GM1" i="9"/>
  <c r="GG1" i="9"/>
  <c r="GJ1" i="9"/>
  <c r="GK1" i="9"/>
  <c r="ED30" i="9"/>
  <c r="ER1" i="9"/>
  <c r="EK28" i="9"/>
  <c r="QM28" i="9" s="1"/>
  <c r="EK24" i="9"/>
  <c r="QM24" i="9" s="1"/>
  <c r="EK20" i="9"/>
  <c r="QM20" i="9" s="1"/>
  <c r="EK16" i="9"/>
  <c r="QM16" i="9" s="1"/>
  <c r="EK12" i="9"/>
  <c r="QM12" i="9" s="1"/>
  <c r="EK8" i="9"/>
  <c r="QM8" i="9" s="1"/>
  <c r="EK4" i="9"/>
  <c r="QM4" i="9" s="1"/>
  <c r="EK27" i="9"/>
  <c r="QM27" i="9" s="1"/>
  <c r="EK23" i="9"/>
  <c r="QM23" i="9" s="1"/>
  <c r="EK19" i="9"/>
  <c r="QM19" i="9" s="1"/>
  <c r="EK15" i="9"/>
  <c r="QM15" i="9" s="1"/>
  <c r="EK11" i="9"/>
  <c r="QM11" i="9" s="1"/>
  <c r="EK7" i="9"/>
  <c r="QM7" i="9" s="1"/>
  <c r="EK3" i="9"/>
  <c r="QM3" i="9" s="1"/>
  <c r="EK26" i="9"/>
  <c r="QM26" i="9" s="1"/>
  <c r="EK22" i="9"/>
  <c r="QM22" i="9" s="1"/>
  <c r="EK18" i="9"/>
  <c r="QM18" i="9" s="1"/>
  <c r="EK14" i="9"/>
  <c r="QM14" i="9" s="1"/>
  <c r="EK10" i="9"/>
  <c r="QM10" i="9" s="1"/>
  <c r="EK6" i="9"/>
  <c r="QM6" i="9" s="1"/>
  <c r="EK29" i="9"/>
  <c r="QM29" i="9" s="1"/>
  <c r="EK25" i="9"/>
  <c r="QM25" i="9" s="1"/>
  <c r="EK21" i="9"/>
  <c r="QM21" i="9" s="1"/>
  <c r="EK17" i="9"/>
  <c r="QM17" i="9" s="1"/>
  <c r="EK13" i="9"/>
  <c r="QM13" i="9" s="1"/>
  <c r="EK9" i="9"/>
  <c r="QM9" i="9" s="1"/>
  <c r="EK5" i="9"/>
  <c r="QM5" i="9" s="1"/>
  <c r="D12" i="3"/>
  <c r="B110" i="1"/>
  <c r="GS1" i="9" l="1"/>
  <c r="GQ1" i="9"/>
  <c r="GT1" i="9"/>
  <c r="GR1" i="9"/>
  <c r="GN1" i="9"/>
  <c r="GP1" i="9"/>
  <c r="EK30" i="9"/>
  <c r="EY1" i="9"/>
  <c r="ER29" i="9"/>
  <c r="QN29" i="9" s="1"/>
  <c r="ER25" i="9"/>
  <c r="QN25" i="9" s="1"/>
  <c r="ER21" i="9"/>
  <c r="QN21" i="9" s="1"/>
  <c r="ER17" i="9"/>
  <c r="QN17" i="9" s="1"/>
  <c r="ER13" i="9"/>
  <c r="QN13" i="9" s="1"/>
  <c r="ER9" i="9"/>
  <c r="QN9" i="9" s="1"/>
  <c r="ER5" i="9"/>
  <c r="QN5" i="9" s="1"/>
  <c r="ER28" i="9"/>
  <c r="QN28" i="9" s="1"/>
  <c r="ER24" i="9"/>
  <c r="QN24" i="9" s="1"/>
  <c r="ER20" i="9"/>
  <c r="QN20" i="9" s="1"/>
  <c r="ER16" i="9"/>
  <c r="QN16" i="9" s="1"/>
  <c r="ER12" i="9"/>
  <c r="QN12" i="9" s="1"/>
  <c r="ER8" i="9"/>
  <c r="QN8" i="9" s="1"/>
  <c r="ER4" i="9"/>
  <c r="QN4" i="9" s="1"/>
  <c r="ER27" i="9"/>
  <c r="QN27" i="9" s="1"/>
  <c r="ER23" i="9"/>
  <c r="QN23" i="9" s="1"/>
  <c r="ER19" i="9"/>
  <c r="QN19" i="9" s="1"/>
  <c r="ER15" i="9"/>
  <c r="QN15" i="9" s="1"/>
  <c r="ER11" i="9"/>
  <c r="QN11" i="9" s="1"/>
  <c r="ER7" i="9"/>
  <c r="QN7" i="9" s="1"/>
  <c r="ER3" i="9"/>
  <c r="QN3" i="9" s="1"/>
  <c r="ER26" i="9"/>
  <c r="QN26" i="9" s="1"/>
  <c r="ER22" i="9"/>
  <c r="QN22" i="9" s="1"/>
  <c r="ER18" i="9"/>
  <c r="QN18" i="9" s="1"/>
  <c r="ER14" i="9"/>
  <c r="QN14" i="9" s="1"/>
  <c r="ER10" i="9"/>
  <c r="QN10" i="9" s="1"/>
  <c r="ER6" i="9"/>
  <c r="QN6" i="9" s="1"/>
  <c r="B101" i="1"/>
  <c r="B89" i="1"/>
  <c r="B79" i="1"/>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I10" i="3" s="1"/>
  <c r="AJ10" i="3" s="1"/>
  <c r="AK10" i="3" s="1"/>
  <c r="AL10" i="3" s="1"/>
  <c r="AM10" i="3" s="1"/>
  <c r="AN10" i="3" s="1"/>
  <c r="AO10" i="3" s="1"/>
  <c r="AP10" i="3" s="1"/>
  <c r="AQ10" i="3" s="1"/>
  <c r="AR10" i="3" s="1"/>
  <c r="B74" i="1"/>
  <c r="B3" i="5"/>
  <c r="DS30" i="9"/>
  <c r="DL30" i="9"/>
  <c r="DE30" i="9"/>
  <c r="CX30" i="9"/>
  <c r="CQ30" i="9"/>
  <c r="CJ30" i="9"/>
  <c r="CC30" i="9"/>
  <c r="BV30" i="9"/>
  <c r="BO30" i="9"/>
  <c r="BH30" i="9"/>
  <c r="BA30" i="9"/>
  <c r="AT30" i="9"/>
  <c r="GU1" i="9" l="1"/>
  <c r="HA1" i="9"/>
  <c r="GZ1" i="9"/>
  <c r="GW1" i="9"/>
  <c r="GY1" i="9"/>
  <c r="GX1" i="9"/>
  <c r="ER30" i="9"/>
  <c r="FF1" i="9"/>
  <c r="EY26" i="9"/>
  <c r="QO26" i="9" s="1"/>
  <c r="EY22" i="9"/>
  <c r="QO22" i="9" s="1"/>
  <c r="EY18" i="9"/>
  <c r="QO18" i="9" s="1"/>
  <c r="EY14" i="9"/>
  <c r="QO14" i="9" s="1"/>
  <c r="EY10" i="9"/>
  <c r="QO10" i="9" s="1"/>
  <c r="EY6" i="9"/>
  <c r="QO6" i="9" s="1"/>
  <c r="EY29" i="9"/>
  <c r="QO29" i="9" s="1"/>
  <c r="EY25" i="9"/>
  <c r="QO25" i="9" s="1"/>
  <c r="EY21" i="9"/>
  <c r="QO21" i="9" s="1"/>
  <c r="EY17" i="9"/>
  <c r="QO17" i="9" s="1"/>
  <c r="EY13" i="9"/>
  <c r="QO13" i="9" s="1"/>
  <c r="EY9" i="9"/>
  <c r="QO9" i="9" s="1"/>
  <c r="EY5" i="9"/>
  <c r="QO5" i="9" s="1"/>
  <c r="EY28" i="9"/>
  <c r="QO28" i="9" s="1"/>
  <c r="EY24" i="9"/>
  <c r="QO24" i="9" s="1"/>
  <c r="EY20" i="9"/>
  <c r="QO20" i="9" s="1"/>
  <c r="EY16" i="9"/>
  <c r="QO16" i="9" s="1"/>
  <c r="EY12" i="9"/>
  <c r="QO12" i="9" s="1"/>
  <c r="EY8" i="9"/>
  <c r="QO8" i="9" s="1"/>
  <c r="EY4" i="9"/>
  <c r="QO4" i="9" s="1"/>
  <c r="EY27" i="9"/>
  <c r="QO27" i="9" s="1"/>
  <c r="EY23" i="9"/>
  <c r="QO23" i="9" s="1"/>
  <c r="EY19" i="9"/>
  <c r="QO19" i="9" s="1"/>
  <c r="EY15" i="9"/>
  <c r="QO15" i="9" s="1"/>
  <c r="EY11" i="9"/>
  <c r="QO11" i="9" s="1"/>
  <c r="EY7" i="9"/>
  <c r="QO7" i="9" s="1"/>
  <c r="EY3" i="9"/>
  <c r="QO3" i="9" s="1"/>
  <c r="B132" i="1"/>
  <c r="FS31" i="9" l="1"/>
  <c r="FS2" i="9" s="1"/>
  <c r="FX31" i="9"/>
  <c r="FX2" i="9" s="1"/>
  <c r="FY31" i="9"/>
  <c r="FY2" i="9" s="1"/>
  <c r="FW31" i="9"/>
  <c r="FW2" i="9" s="1"/>
  <c r="FV31" i="9"/>
  <c r="FV2" i="9" s="1"/>
  <c r="FU31" i="9"/>
  <c r="FU2" i="9" s="1"/>
  <c r="GF31" i="9"/>
  <c r="GF2" i="9" s="1"/>
  <c r="GC31" i="9"/>
  <c r="GC2" i="9" s="1"/>
  <c r="GE31" i="9"/>
  <c r="GE2" i="9" s="1"/>
  <c r="GB31" i="9"/>
  <c r="GB2" i="9" s="1"/>
  <c r="FZ31" i="9"/>
  <c r="FZ2" i="9" s="1"/>
  <c r="GD31" i="9"/>
  <c r="GD2" i="9" s="1"/>
  <c r="GL31" i="9"/>
  <c r="GL2" i="9" s="1"/>
  <c r="GM31" i="9"/>
  <c r="GM2" i="9" s="1"/>
  <c r="GG31" i="9"/>
  <c r="GG2" i="9" s="1"/>
  <c r="GJ31" i="9"/>
  <c r="GJ2" i="9" s="1"/>
  <c r="GK31" i="9"/>
  <c r="GK2" i="9" s="1"/>
  <c r="GI31" i="9"/>
  <c r="GI2" i="9" s="1"/>
  <c r="GQ31" i="9"/>
  <c r="GQ2" i="9" s="1"/>
  <c r="GP31" i="9"/>
  <c r="GP2" i="9" s="1"/>
  <c r="GT31" i="9"/>
  <c r="GT2" i="9" s="1"/>
  <c r="GR31" i="9"/>
  <c r="GR2" i="9" s="1"/>
  <c r="GS31" i="9"/>
  <c r="GS2" i="9" s="1"/>
  <c r="GN31" i="9"/>
  <c r="GN2" i="9" s="1"/>
  <c r="HG1" i="9"/>
  <c r="GZ31" i="9"/>
  <c r="GZ2" i="9" s="1"/>
  <c r="GY31" i="9"/>
  <c r="GY2" i="9" s="1"/>
  <c r="HF1" i="9"/>
  <c r="GU31" i="9"/>
  <c r="GU2" i="9" s="1"/>
  <c r="HB1" i="9"/>
  <c r="GX31" i="9"/>
  <c r="GX2" i="9" s="1"/>
  <c r="HE1" i="9"/>
  <c r="GW31" i="9"/>
  <c r="GW2" i="9" s="1"/>
  <c r="HD1" i="9"/>
  <c r="HA31" i="9"/>
  <c r="HA2" i="9" s="1"/>
  <c r="HH1" i="9"/>
  <c r="FM1" i="9"/>
  <c r="FF27" i="9"/>
  <c r="QP27" i="9" s="1"/>
  <c r="FF23" i="9"/>
  <c r="QP23" i="9" s="1"/>
  <c r="FF19" i="9"/>
  <c r="QP19" i="9" s="1"/>
  <c r="FF15" i="9"/>
  <c r="QP15" i="9" s="1"/>
  <c r="FF11" i="9"/>
  <c r="QP11" i="9" s="1"/>
  <c r="FF7" i="9"/>
  <c r="QP7" i="9" s="1"/>
  <c r="FF3" i="9"/>
  <c r="QP3" i="9" s="1"/>
  <c r="FF26" i="9"/>
  <c r="QP26" i="9" s="1"/>
  <c r="FF22" i="9"/>
  <c r="QP22" i="9" s="1"/>
  <c r="FF18" i="9"/>
  <c r="QP18" i="9" s="1"/>
  <c r="FF14" i="9"/>
  <c r="QP14" i="9" s="1"/>
  <c r="FF10" i="9"/>
  <c r="QP10" i="9" s="1"/>
  <c r="FF6" i="9"/>
  <c r="QP6" i="9" s="1"/>
  <c r="FF29" i="9"/>
  <c r="QP29" i="9" s="1"/>
  <c r="FF25" i="9"/>
  <c r="QP25" i="9" s="1"/>
  <c r="FF21" i="9"/>
  <c r="QP21" i="9" s="1"/>
  <c r="FF17" i="9"/>
  <c r="QP17" i="9" s="1"/>
  <c r="FF13" i="9"/>
  <c r="QP13" i="9" s="1"/>
  <c r="FF9" i="9"/>
  <c r="QP9" i="9" s="1"/>
  <c r="FF5" i="9"/>
  <c r="QP5" i="9" s="1"/>
  <c r="FF28" i="9"/>
  <c r="QP28" i="9" s="1"/>
  <c r="FF24" i="9"/>
  <c r="QP24" i="9" s="1"/>
  <c r="FF20" i="9"/>
  <c r="QP20" i="9" s="1"/>
  <c r="FF16" i="9"/>
  <c r="QP16" i="9" s="1"/>
  <c r="FF12" i="9"/>
  <c r="QP12" i="9" s="1"/>
  <c r="FF8" i="9"/>
  <c r="QP8" i="9" s="1"/>
  <c r="FF4" i="9"/>
  <c r="QP4" i="9" s="1"/>
  <c r="EY30" i="9"/>
  <c r="AO31" i="9"/>
  <c r="BI31" i="9"/>
  <c r="OH31" i="9" s="1"/>
  <c r="QI2" i="9" s="1"/>
  <c r="CC31" i="9"/>
  <c r="PB31" i="9" s="1"/>
  <c r="CO31" i="9"/>
  <c r="PN31" i="9" s="1"/>
  <c r="DE31" i="9"/>
  <c r="DU31" i="9"/>
  <c r="EG31" i="9"/>
  <c r="EW31" i="9"/>
  <c r="FI31" i="9"/>
  <c r="AI31" i="9"/>
  <c r="AT31" i="9"/>
  <c r="BF31" i="9"/>
  <c r="OE31" i="9" s="1"/>
  <c r="QF2" i="9" s="1"/>
  <c r="BZ31" i="9"/>
  <c r="OY31" i="9" s="1"/>
  <c r="CP31" i="9"/>
  <c r="PO31" i="9" s="1"/>
  <c r="DB31" i="9"/>
  <c r="DR31" i="9"/>
  <c r="AN31" i="9"/>
  <c r="AR31" i="9"/>
  <c r="AV31" i="9"/>
  <c r="AZ31" i="9"/>
  <c r="BD31" i="9"/>
  <c r="OC31" i="9" s="1"/>
  <c r="QD2" i="9" s="1"/>
  <c r="BH31" i="9"/>
  <c r="OG31" i="9" s="1"/>
  <c r="QH2" i="9" s="1"/>
  <c r="BL31" i="9"/>
  <c r="OK31" i="9" s="1"/>
  <c r="QL2" i="9" s="1"/>
  <c r="BP31" i="9"/>
  <c r="OO31" i="9" s="1"/>
  <c r="QP2" i="9" s="1"/>
  <c r="BT31" i="9"/>
  <c r="OS31" i="9" s="1"/>
  <c r="BX31" i="9"/>
  <c r="OW31" i="9" s="1"/>
  <c r="CB31" i="9"/>
  <c r="PA31" i="9" s="1"/>
  <c r="CF31" i="9"/>
  <c r="PE31" i="9" s="1"/>
  <c r="CJ31" i="9"/>
  <c r="PI31" i="9" s="1"/>
  <c r="CN31" i="9"/>
  <c r="PM31" i="9" s="1"/>
  <c r="CR31" i="9"/>
  <c r="PQ31" i="9" s="1"/>
  <c r="CV31" i="9"/>
  <c r="CZ31" i="9"/>
  <c r="DD31" i="9"/>
  <c r="DH31" i="9"/>
  <c r="DL31" i="9"/>
  <c r="DP31" i="9"/>
  <c r="DT31" i="9"/>
  <c r="DX31" i="9"/>
  <c r="EB31" i="9"/>
  <c r="EF31" i="9"/>
  <c r="EJ31" i="9"/>
  <c r="EN31" i="9"/>
  <c r="ER31" i="9"/>
  <c r="EV31" i="9"/>
  <c r="EZ31" i="9"/>
  <c r="FD31" i="9"/>
  <c r="FH31" i="9"/>
  <c r="FL31" i="9"/>
  <c r="FP31" i="9"/>
  <c r="AD31" i="9"/>
  <c r="AH31" i="9"/>
  <c r="AK31" i="9"/>
  <c r="AS31" i="9"/>
  <c r="AW31" i="9"/>
  <c r="BA31" i="9"/>
  <c r="NZ31" i="9" s="1"/>
  <c r="QA2" i="9" s="1"/>
  <c r="BE31" i="9"/>
  <c r="OD31" i="9" s="1"/>
  <c r="QE2" i="9" s="1"/>
  <c r="BM31" i="9"/>
  <c r="OL31" i="9" s="1"/>
  <c r="QM2" i="9" s="1"/>
  <c r="BQ31" i="9"/>
  <c r="OP31" i="9" s="1"/>
  <c r="QQ2" i="9" s="1"/>
  <c r="BU31" i="9"/>
  <c r="OT31" i="9" s="1"/>
  <c r="BY31" i="9"/>
  <c r="OX31" i="9" s="1"/>
  <c r="CG31" i="9"/>
  <c r="PF31" i="9" s="1"/>
  <c r="CK31" i="9"/>
  <c r="PJ31" i="9" s="1"/>
  <c r="CS31" i="9"/>
  <c r="PR31" i="9" s="1"/>
  <c r="CW31" i="9"/>
  <c r="DA31" i="9"/>
  <c r="DI31" i="9"/>
  <c r="DM31" i="9"/>
  <c r="DQ31" i="9"/>
  <c r="DY31" i="9"/>
  <c r="EC31" i="9"/>
  <c r="EK31" i="9"/>
  <c r="EO31" i="9"/>
  <c r="ES31" i="9"/>
  <c r="FA31" i="9"/>
  <c r="FE31" i="9"/>
  <c r="FQ31" i="9"/>
  <c r="AE31" i="9"/>
  <c r="AL31" i="9"/>
  <c r="AP31" i="9"/>
  <c r="AX31" i="9"/>
  <c r="BB31" i="9"/>
  <c r="OA31" i="9" s="1"/>
  <c r="QB2" i="9" s="1"/>
  <c r="BJ31" i="9"/>
  <c r="OI31" i="9" s="1"/>
  <c r="QJ2" i="9" s="1"/>
  <c r="BN31" i="9"/>
  <c r="OM31" i="9" s="1"/>
  <c r="QN2" i="9" s="1"/>
  <c r="BR31" i="9"/>
  <c r="OQ31" i="9" s="1"/>
  <c r="BV31" i="9"/>
  <c r="OU31" i="9" s="1"/>
  <c r="CD31" i="9"/>
  <c r="PC31" i="9" s="1"/>
  <c r="CH31" i="9"/>
  <c r="PG31" i="9" s="1"/>
  <c r="CL31" i="9"/>
  <c r="PK31" i="9" s="1"/>
  <c r="CT31" i="9"/>
  <c r="PS31" i="9" s="1"/>
  <c r="CX31" i="9"/>
  <c r="DF31" i="9"/>
  <c r="DJ31" i="9"/>
  <c r="DN31" i="9"/>
  <c r="DV31" i="9"/>
  <c r="DZ31" i="9"/>
  <c r="AY31" i="9"/>
  <c r="CY31" i="9"/>
  <c r="FB31" i="9"/>
  <c r="DO31" i="9"/>
  <c r="AQ31" i="9"/>
  <c r="BG31" i="9"/>
  <c r="OF31" i="9" s="1"/>
  <c r="QG2" i="9" s="1"/>
  <c r="BW31" i="9"/>
  <c r="OV31" i="9" s="1"/>
  <c r="CM31" i="9"/>
  <c r="PL31" i="9" s="1"/>
  <c r="DC31" i="9"/>
  <c r="DS31" i="9"/>
  <c r="EE31" i="9"/>
  <c r="EM31" i="9"/>
  <c r="EU31" i="9"/>
  <c r="FC31" i="9"/>
  <c r="FK31" i="9"/>
  <c r="AC31" i="9"/>
  <c r="AC2" i="9" s="1"/>
  <c r="AU31" i="9"/>
  <c r="BK31" i="9"/>
  <c r="OJ31" i="9" s="1"/>
  <c r="QK2" i="9" s="1"/>
  <c r="CA31" i="9"/>
  <c r="OZ31" i="9" s="1"/>
  <c r="CQ31" i="9"/>
  <c r="PP31" i="9" s="1"/>
  <c r="DG31" i="9"/>
  <c r="DW31" i="9"/>
  <c r="EH31" i="9"/>
  <c r="EP31" i="9"/>
  <c r="EX31" i="9"/>
  <c r="FF31" i="9"/>
  <c r="FN31" i="9"/>
  <c r="AF31" i="9"/>
  <c r="BO31" i="9"/>
  <c r="ON31" i="9" s="1"/>
  <c r="QO2" i="9" s="1"/>
  <c r="CE31" i="9"/>
  <c r="PD31" i="9" s="1"/>
  <c r="CU31" i="9"/>
  <c r="PT31" i="9" s="1"/>
  <c r="DK31" i="9"/>
  <c r="EA31" i="9"/>
  <c r="EI31" i="9"/>
  <c r="EQ31" i="9"/>
  <c r="EY31" i="9"/>
  <c r="FG31" i="9"/>
  <c r="FO31" i="9"/>
  <c r="AG31" i="9"/>
  <c r="AM31" i="9"/>
  <c r="BC31" i="9"/>
  <c r="OB31" i="9" s="1"/>
  <c r="QC2" i="9" s="1"/>
  <c r="BS31" i="9"/>
  <c r="OR31" i="9" s="1"/>
  <c r="CI31" i="9"/>
  <c r="PH31" i="9" s="1"/>
  <c r="ED31" i="9"/>
  <c r="EL31" i="9"/>
  <c r="ET31" i="9"/>
  <c r="FJ31" i="9"/>
  <c r="FR31" i="9"/>
  <c r="AJ31" i="9"/>
  <c r="AB31" i="9"/>
  <c r="AB2" i="9" s="1"/>
  <c r="AF30" i="9"/>
  <c r="O4" i="9"/>
  <c r="O5" i="9"/>
  <c r="O6" i="9"/>
  <c r="O7" i="9"/>
  <c r="O8" i="9"/>
  <c r="O9" i="9"/>
  <c r="O10" i="9"/>
  <c r="O11" i="9"/>
  <c r="O12" i="9"/>
  <c r="O13" i="9"/>
  <c r="O14" i="9"/>
  <c r="O15" i="9"/>
  <c r="O16" i="9"/>
  <c r="O17" i="9"/>
  <c r="O18" i="9"/>
  <c r="O19" i="9"/>
  <c r="O20" i="9"/>
  <c r="O21" i="9"/>
  <c r="O22" i="9"/>
  <c r="O23" i="9"/>
  <c r="O24" i="9"/>
  <c r="O25" i="9"/>
  <c r="O26" i="9"/>
  <c r="O27" i="9"/>
  <c r="O28" i="9"/>
  <c r="O29" i="9"/>
  <c r="O3" i="9"/>
  <c r="S4" i="9"/>
  <c r="S5" i="9"/>
  <c r="S6" i="9"/>
  <c r="S7" i="9"/>
  <c r="S8" i="9"/>
  <c r="S9" i="9"/>
  <c r="S10" i="9"/>
  <c r="S11" i="9"/>
  <c r="S12" i="9"/>
  <c r="S13" i="9"/>
  <c r="S14" i="9"/>
  <c r="S15" i="9"/>
  <c r="S16" i="9"/>
  <c r="S17" i="9"/>
  <c r="S18" i="9"/>
  <c r="S19" i="9"/>
  <c r="S20" i="9"/>
  <c r="S21" i="9"/>
  <c r="S22" i="9"/>
  <c r="S23" i="9"/>
  <c r="S24" i="9"/>
  <c r="S25" i="9"/>
  <c r="S26" i="9"/>
  <c r="S27" i="9"/>
  <c r="S28" i="9"/>
  <c r="S29" i="9"/>
  <c r="S3" i="9"/>
  <c r="B99" i="1"/>
  <c r="D6" i="3" s="1"/>
  <c r="V33" i="9"/>
  <c r="V32" i="9"/>
  <c r="V31" i="9"/>
  <c r="AC30" i="9"/>
  <c r="Z30" i="9"/>
  <c r="V30" i="9"/>
  <c r="V29" i="9"/>
  <c r="M29" i="9"/>
  <c r="H29" i="9"/>
  <c r="F29" i="9"/>
  <c r="V28" i="9"/>
  <c r="M28" i="9"/>
  <c r="H28" i="9"/>
  <c r="F28" i="9"/>
  <c r="V27" i="9"/>
  <c r="M27" i="9"/>
  <c r="H27" i="9"/>
  <c r="F27" i="9"/>
  <c r="V26" i="9"/>
  <c r="M26" i="9"/>
  <c r="H26" i="9"/>
  <c r="F26" i="9"/>
  <c r="V25" i="9"/>
  <c r="M25" i="9"/>
  <c r="H25" i="9"/>
  <c r="F25" i="9"/>
  <c r="V24" i="9"/>
  <c r="M24" i="9"/>
  <c r="H24" i="9"/>
  <c r="F24" i="9"/>
  <c r="V23" i="9"/>
  <c r="M23" i="9"/>
  <c r="H23" i="9"/>
  <c r="F23" i="9"/>
  <c r="V22" i="9"/>
  <c r="M22" i="9"/>
  <c r="H22" i="9"/>
  <c r="F22" i="9"/>
  <c r="V21" i="9"/>
  <c r="M21" i="9"/>
  <c r="H21" i="9"/>
  <c r="F21" i="9"/>
  <c r="V20" i="9"/>
  <c r="M20" i="9"/>
  <c r="H20" i="9"/>
  <c r="F20" i="9"/>
  <c r="V19" i="9"/>
  <c r="M19" i="9"/>
  <c r="H19" i="9"/>
  <c r="F19" i="9"/>
  <c r="V18" i="9"/>
  <c r="M18" i="9"/>
  <c r="H18" i="9"/>
  <c r="F18" i="9"/>
  <c r="V17" i="9"/>
  <c r="M17" i="9"/>
  <c r="H17" i="9"/>
  <c r="F17" i="9"/>
  <c r="V16" i="9"/>
  <c r="M16" i="9"/>
  <c r="H16" i="9"/>
  <c r="F16" i="9"/>
  <c r="V15" i="9"/>
  <c r="M15" i="9"/>
  <c r="H15" i="9"/>
  <c r="F15" i="9"/>
  <c r="V14" i="9"/>
  <c r="M14" i="9"/>
  <c r="H14" i="9"/>
  <c r="F14" i="9"/>
  <c r="V13" i="9"/>
  <c r="M13" i="9"/>
  <c r="H13" i="9"/>
  <c r="F13" i="9"/>
  <c r="V12" i="9"/>
  <c r="M12" i="9"/>
  <c r="H12" i="9"/>
  <c r="F12" i="9"/>
  <c r="V11" i="9"/>
  <c r="M11" i="9"/>
  <c r="H11" i="9"/>
  <c r="F11" i="9"/>
  <c r="V10" i="9"/>
  <c r="M10" i="9"/>
  <c r="H10" i="9"/>
  <c r="F10" i="9"/>
  <c r="V9" i="9"/>
  <c r="M9" i="9"/>
  <c r="H9" i="9"/>
  <c r="F9" i="9"/>
  <c r="V8" i="9"/>
  <c r="M8" i="9"/>
  <c r="H8" i="9"/>
  <c r="F8" i="9"/>
  <c r="V7" i="9"/>
  <c r="M7" i="9"/>
  <c r="H7" i="9"/>
  <c r="F7" i="9"/>
  <c r="V6" i="9"/>
  <c r="M6" i="9"/>
  <c r="H6" i="9"/>
  <c r="F6" i="9"/>
  <c r="V5" i="9"/>
  <c r="M5" i="9"/>
  <c r="H5" i="9"/>
  <c r="F5" i="9"/>
  <c r="V4" i="9"/>
  <c r="M4" i="9"/>
  <c r="H4" i="9"/>
  <c r="F4" i="9"/>
  <c r="V3" i="9"/>
  <c r="M3" i="9"/>
  <c r="H3" i="9"/>
  <c r="F3" i="9"/>
  <c r="C3" i="9"/>
  <c r="B4" i="9" s="1"/>
  <c r="B3" i="9"/>
  <c r="QS2" i="9" l="1"/>
  <c r="SS2" i="9"/>
  <c r="OR2" i="9"/>
  <c r="RE2" i="9"/>
  <c r="TE2" i="9"/>
  <c r="PD2" i="9"/>
  <c r="TT2" i="9"/>
  <c r="RT2" i="9"/>
  <c r="PS2" i="9"/>
  <c r="SV2" i="9"/>
  <c r="QV2" i="9"/>
  <c r="OU2" i="9"/>
  <c r="TG2" i="9"/>
  <c r="PF2" i="9"/>
  <c r="RG2" i="9"/>
  <c r="RN2" i="9"/>
  <c r="TN2" i="9"/>
  <c r="PM2" i="9"/>
  <c r="QX2" i="9"/>
  <c r="SX2" i="9"/>
  <c r="OW2" i="9"/>
  <c r="TP2" i="9"/>
  <c r="RP2" i="9"/>
  <c r="PO2" i="9"/>
  <c r="TL2" i="9"/>
  <c r="RL2" i="9"/>
  <c r="PK2" i="9"/>
  <c r="QR2" i="9"/>
  <c r="SR2" i="9"/>
  <c r="OQ2" i="9"/>
  <c r="SY2" i="9"/>
  <c r="OX2" i="9"/>
  <c r="QY2" i="9"/>
  <c r="RJ2" i="9"/>
  <c r="TJ2" i="9"/>
  <c r="PI2" i="9"/>
  <c r="QT2" i="9"/>
  <c r="ST2" i="9"/>
  <c r="OS2" i="9"/>
  <c r="QZ2" i="9"/>
  <c r="OY2" i="9"/>
  <c r="SZ2" i="9"/>
  <c r="RQ2" i="9"/>
  <c r="TQ2" i="9"/>
  <c r="PP2" i="9"/>
  <c r="RM2" i="9"/>
  <c r="TM2" i="9"/>
  <c r="PL2" i="9"/>
  <c r="TH2" i="9"/>
  <c r="RH2" i="9"/>
  <c r="PG2" i="9"/>
  <c r="TS2" i="9"/>
  <c r="RS2" i="9"/>
  <c r="PR2" i="9"/>
  <c r="SU2" i="9"/>
  <c r="QU2" i="9"/>
  <c r="OT2" i="9"/>
  <c r="RF2" i="9"/>
  <c r="TF2" i="9"/>
  <c r="PE2" i="9"/>
  <c r="TO2" i="9"/>
  <c r="PN2" i="9"/>
  <c r="RO2" i="9"/>
  <c r="RI2" i="9"/>
  <c r="TI2" i="9"/>
  <c r="PH2" i="9"/>
  <c r="RU2" i="9"/>
  <c r="TU2" i="9"/>
  <c r="PT2" i="9"/>
  <c r="RA2" i="9"/>
  <c r="TA2" i="9"/>
  <c r="OZ2" i="9"/>
  <c r="QW2" i="9"/>
  <c r="SW2" i="9"/>
  <c r="OV2" i="9"/>
  <c r="TD2" i="9"/>
  <c r="RD2" i="9"/>
  <c r="PC2" i="9"/>
  <c r="TK2" i="9"/>
  <c r="RK2" i="9"/>
  <c r="PJ2" i="9"/>
  <c r="RR2" i="9"/>
  <c r="TR2" i="9"/>
  <c r="PQ2" i="9"/>
  <c r="RB2" i="9"/>
  <c r="TB2" i="9"/>
  <c r="PA2" i="9"/>
  <c r="TC2" i="9"/>
  <c r="RC2" i="9"/>
  <c r="PB2" i="9"/>
  <c r="HG31" i="9"/>
  <c r="HG2" i="9" s="1"/>
  <c r="HN1" i="9"/>
  <c r="FM31" i="9"/>
  <c r="FT1" i="9"/>
  <c r="HK1" i="9"/>
  <c r="HD31" i="9"/>
  <c r="HD2" i="9" s="1"/>
  <c r="HB31" i="9"/>
  <c r="HB2" i="9" s="1"/>
  <c r="HI1" i="9"/>
  <c r="HH31" i="9"/>
  <c r="HH2" i="9" s="1"/>
  <c r="HO1" i="9"/>
  <c r="HE31" i="9"/>
  <c r="HE2" i="9" s="1"/>
  <c r="HL1" i="9"/>
  <c r="HF31" i="9"/>
  <c r="HF2" i="9" s="1"/>
  <c r="HM1" i="9"/>
  <c r="E6" i="3"/>
  <c r="FF30" i="9"/>
  <c r="FM28" i="9"/>
  <c r="QQ28" i="9" s="1"/>
  <c r="FM24" i="9"/>
  <c r="QQ24" i="9" s="1"/>
  <c r="FM20" i="9"/>
  <c r="QQ20" i="9" s="1"/>
  <c r="FM16" i="9"/>
  <c r="QQ16" i="9" s="1"/>
  <c r="FM12" i="9"/>
  <c r="QQ12" i="9" s="1"/>
  <c r="FM8" i="9"/>
  <c r="QQ8" i="9" s="1"/>
  <c r="FM4" i="9"/>
  <c r="QQ4" i="9" s="1"/>
  <c r="FM27" i="9"/>
  <c r="QQ27" i="9" s="1"/>
  <c r="FM23" i="9"/>
  <c r="QQ23" i="9" s="1"/>
  <c r="FM19" i="9"/>
  <c r="QQ19" i="9" s="1"/>
  <c r="FM15" i="9"/>
  <c r="QQ15" i="9" s="1"/>
  <c r="FM11" i="9"/>
  <c r="QQ11" i="9" s="1"/>
  <c r="FM7" i="9"/>
  <c r="QQ7" i="9" s="1"/>
  <c r="FM3" i="9"/>
  <c r="QQ3" i="9" s="1"/>
  <c r="FM26" i="9"/>
  <c r="QQ26" i="9" s="1"/>
  <c r="FM22" i="9"/>
  <c r="QQ22" i="9" s="1"/>
  <c r="FM18" i="9"/>
  <c r="QQ18" i="9" s="1"/>
  <c r="FM14" i="9"/>
  <c r="QQ14" i="9" s="1"/>
  <c r="FM10" i="9"/>
  <c r="QQ10" i="9" s="1"/>
  <c r="FM6" i="9"/>
  <c r="QQ6" i="9" s="1"/>
  <c r="FM29" i="9"/>
  <c r="QQ29" i="9" s="1"/>
  <c r="FM25" i="9"/>
  <c r="QQ25" i="9" s="1"/>
  <c r="FM21" i="9"/>
  <c r="QQ21" i="9" s="1"/>
  <c r="FM17" i="9"/>
  <c r="QQ17" i="9" s="1"/>
  <c r="FM13" i="9"/>
  <c r="QQ13" i="9" s="1"/>
  <c r="FM9" i="9"/>
  <c r="QQ9" i="9" s="1"/>
  <c r="FM5" i="9"/>
  <c r="QQ5" i="9" s="1"/>
  <c r="OI2" i="9"/>
  <c r="SJ2" i="9"/>
  <c r="OJ2" i="9"/>
  <c r="SK2" i="9"/>
  <c r="OF2" i="9"/>
  <c r="SG2" i="9"/>
  <c r="OA2" i="9"/>
  <c r="SB2" i="9"/>
  <c r="OP2" i="9"/>
  <c r="SQ2" i="9"/>
  <c r="OK2" i="9"/>
  <c r="SL2" i="9"/>
  <c r="OB2" i="9"/>
  <c r="SC2" i="9"/>
  <c r="ON2" i="9"/>
  <c r="SO2" i="9"/>
  <c r="OL2" i="9"/>
  <c r="SM2" i="9"/>
  <c r="OG2" i="9"/>
  <c r="SH2" i="9"/>
  <c r="OH2" i="9"/>
  <c r="SI2" i="9"/>
  <c r="OM2" i="9"/>
  <c r="SN2" i="9"/>
  <c r="OD2" i="9"/>
  <c r="SE2" i="9"/>
  <c r="OC2" i="9"/>
  <c r="SD2" i="9"/>
  <c r="NZ2" i="9"/>
  <c r="SA2" i="9"/>
  <c r="OO2" i="9"/>
  <c r="SP2" i="9"/>
  <c r="OE2" i="9"/>
  <c r="SF2" i="9"/>
  <c r="AI2" i="9"/>
  <c r="A3" i="9"/>
  <c r="C4" i="9"/>
  <c r="A4" i="9" s="1"/>
  <c r="AD2" i="9"/>
  <c r="HK31" i="9" l="1"/>
  <c r="HK2" i="9" s="1"/>
  <c r="HR1" i="9"/>
  <c r="HM31" i="9"/>
  <c r="HM2" i="9" s="1"/>
  <c r="HT1" i="9"/>
  <c r="HO31" i="9"/>
  <c r="HO2" i="9" s="1"/>
  <c r="HV1" i="9"/>
  <c r="HU1" i="9"/>
  <c r="HN31" i="9"/>
  <c r="HN2" i="9" s="1"/>
  <c r="HL31" i="9"/>
  <c r="HL2" i="9" s="1"/>
  <c r="HS1" i="9"/>
  <c r="HI31" i="9"/>
  <c r="HI2" i="9" s="1"/>
  <c r="HP1" i="9"/>
  <c r="FT31" i="9"/>
  <c r="FT2" i="9" s="1"/>
  <c r="GA1" i="9"/>
  <c r="FT28" i="9"/>
  <c r="QR28" i="9" s="1"/>
  <c r="FT24" i="9"/>
  <c r="QR24" i="9" s="1"/>
  <c r="FT26" i="9"/>
  <c r="QR26" i="9" s="1"/>
  <c r="FT15" i="9"/>
  <c r="QR15" i="9" s="1"/>
  <c r="FT12" i="9"/>
  <c r="QR12" i="9" s="1"/>
  <c r="FT5" i="9"/>
  <c r="QR5" i="9" s="1"/>
  <c r="FT21" i="9"/>
  <c r="QR21" i="9" s="1"/>
  <c r="FT8" i="9"/>
  <c r="QR8" i="9" s="1"/>
  <c r="FT10" i="9"/>
  <c r="QR10" i="9" s="1"/>
  <c r="FT18" i="9"/>
  <c r="QR18" i="9" s="1"/>
  <c r="FT3" i="9"/>
  <c r="QR3" i="9" s="1"/>
  <c r="FT11" i="9"/>
  <c r="QR11" i="9" s="1"/>
  <c r="FT19" i="9"/>
  <c r="QR19" i="9" s="1"/>
  <c r="FT27" i="9"/>
  <c r="QR27" i="9" s="1"/>
  <c r="FT6" i="9"/>
  <c r="QR6" i="9" s="1"/>
  <c r="FT16" i="9"/>
  <c r="QR16" i="9" s="1"/>
  <c r="FT9" i="9"/>
  <c r="QR9" i="9" s="1"/>
  <c r="FT17" i="9"/>
  <c r="QR17" i="9" s="1"/>
  <c r="FT25" i="9"/>
  <c r="QR25" i="9" s="1"/>
  <c r="FT4" i="9"/>
  <c r="QR4" i="9" s="1"/>
  <c r="FT14" i="9"/>
  <c r="QR14" i="9" s="1"/>
  <c r="FT7" i="9"/>
  <c r="QR7" i="9" s="1"/>
  <c r="FT23" i="9"/>
  <c r="QR23" i="9" s="1"/>
  <c r="FT22" i="9"/>
  <c r="QR22" i="9" s="1"/>
  <c r="FT20" i="9"/>
  <c r="QR20" i="9" s="1"/>
  <c r="FT13" i="9"/>
  <c r="QR13" i="9" s="1"/>
  <c r="FT29" i="9"/>
  <c r="QR29" i="9" s="1"/>
  <c r="F6" i="3"/>
  <c r="E26" i="3"/>
  <c r="D26" i="3"/>
  <c r="D9" i="3" s="1"/>
  <c r="FM30" i="9"/>
  <c r="AP2" i="9"/>
  <c r="AQ2" i="9"/>
  <c r="AJ2" i="9"/>
  <c r="B5" i="9"/>
  <c r="C5" i="9"/>
  <c r="AK2" i="9"/>
  <c r="F26" i="3" l="1"/>
  <c r="E9" i="3"/>
  <c r="QR30" i="9"/>
  <c r="GA28" i="9"/>
  <c r="QS28" i="9" s="1"/>
  <c r="GH1" i="9"/>
  <c r="GA27" i="9"/>
  <c r="QS27" i="9" s="1"/>
  <c r="GA25" i="9"/>
  <c r="QS25" i="9" s="1"/>
  <c r="GA23" i="9"/>
  <c r="QS23" i="9" s="1"/>
  <c r="GA17" i="9"/>
  <c r="QS17" i="9" s="1"/>
  <c r="GA11" i="9"/>
  <c r="QS11" i="9" s="1"/>
  <c r="GA9" i="9"/>
  <c r="QS9" i="9" s="1"/>
  <c r="GA29" i="9"/>
  <c r="QS29" i="9" s="1"/>
  <c r="GA21" i="9"/>
  <c r="QS21" i="9" s="1"/>
  <c r="GA19" i="9"/>
  <c r="QS19" i="9" s="1"/>
  <c r="GA15" i="9"/>
  <c r="QS15" i="9" s="1"/>
  <c r="GA13" i="9"/>
  <c r="QS13" i="9" s="1"/>
  <c r="GA7" i="9"/>
  <c r="QS7" i="9" s="1"/>
  <c r="GA5" i="9"/>
  <c r="QS5" i="9" s="1"/>
  <c r="GA3" i="9"/>
  <c r="QS3" i="9" s="1"/>
  <c r="GA31" i="9"/>
  <c r="GA2" i="9" s="1"/>
  <c r="GA16" i="9"/>
  <c r="QS16" i="9" s="1"/>
  <c r="GA6" i="9"/>
  <c r="QS6" i="9" s="1"/>
  <c r="GA22" i="9"/>
  <c r="QS22" i="9" s="1"/>
  <c r="GA4" i="9"/>
  <c r="QS4" i="9" s="1"/>
  <c r="GA12" i="9"/>
  <c r="QS12" i="9" s="1"/>
  <c r="GA20" i="9"/>
  <c r="QS20" i="9" s="1"/>
  <c r="GA10" i="9"/>
  <c r="QS10" i="9" s="1"/>
  <c r="GA18" i="9"/>
  <c r="QS18" i="9" s="1"/>
  <c r="GA26" i="9"/>
  <c r="QS26" i="9" s="1"/>
  <c r="GA8" i="9"/>
  <c r="QS8" i="9" s="1"/>
  <c r="GA24" i="9"/>
  <c r="QS24" i="9" s="1"/>
  <c r="GA14" i="9"/>
  <c r="QS14" i="9" s="1"/>
  <c r="HS31" i="9"/>
  <c r="HS2" i="9" s="1"/>
  <c r="HZ1" i="9"/>
  <c r="HV31" i="9"/>
  <c r="HV2" i="9" s="1"/>
  <c r="IC1" i="9"/>
  <c r="HY1" i="9"/>
  <c r="HR31" i="9"/>
  <c r="HR2" i="9" s="1"/>
  <c r="HU31" i="9"/>
  <c r="HU2" i="9" s="1"/>
  <c r="IB1" i="9"/>
  <c r="FT30" i="9"/>
  <c r="HP31" i="9"/>
  <c r="HP2" i="9" s="1"/>
  <c r="HW1" i="9"/>
  <c r="HT31" i="9"/>
  <c r="HT2" i="9" s="1"/>
  <c r="IA1" i="9"/>
  <c r="G6" i="3"/>
  <c r="AF2" i="9"/>
  <c r="NV31" i="9"/>
  <c r="PW2" i="9" s="1"/>
  <c r="AW2" i="9"/>
  <c r="A5" i="9"/>
  <c r="NW31" i="9"/>
  <c r="AE2" i="9"/>
  <c r="AX2" i="9"/>
  <c r="AR2" i="9"/>
  <c r="B6" i="9"/>
  <c r="C6" i="9"/>
  <c r="QS30" i="9" l="1"/>
  <c r="G26" i="3"/>
  <c r="F9" i="3"/>
  <c r="GH28" i="9"/>
  <c r="QT28" i="9" s="1"/>
  <c r="GO1" i="9"/>
  <c r="GH27" i="9"/>
  <c r="QT27" i="9" s="1"/>
  <c r="GH21" i="9"/>
  <c r="QT21" i="9" s="1"/>
  <c r="GH17" i="9"/>
  <c r="QT17" i="9" s="1"/>
  <c r="GH13" i="9"/>
  <c r="QT13" i="9" s="1"/>
  <c r="GH9" i="9"/>
  <c r="QT9" i="9" s="1"/>
  <c r="GH5" i="9"/>
  <c r="QT5" i="9" s="1"/>
  <c r="GH31" i="9"/>
  <c r="GH2" i="9" s="1"/>
  <c r="GH29" i="9"/>
  <c r="QT29" i="9" s="1"/>
  <c r="GH25" i="9"/>
  <c r="QT25" i="9" s="1"/>
  <c r="GH23" i="9"/>
  <c r="QT23" i="9" s="1"/>
  <c r="GH19" i="9"/>
  <c r="QT19" i="9" s="1"/>
  <c r="GH15" i="9"/>
  <c r="QT15" i="9" s="1"/>
  <c r="GH11" i="9"/>
  <c r="QT11" i="9" s="1"/>
  <c r="GH7" i="9"/>
  <c r="QT7" i="9" s="1"/>
  <c r="GH3" i="9"/>
  <c r="QT3" i="9" s="1"/>
  <c r="GH8" i="9"/>
  <c r="QT8" i="9" s="1"/>
  <c r="GH16" i="9"/>
  <c r="QT16" i="9" s="1"/>
  <c r="GH24" i="9"/>
  <c r="QT24" i="9" s="1"/>
  <c r="GH22" i="9"/>
  <c r="QT22" i="9" s="1"/>
  <c r="GH20" i="9"/>
  <c r="QT20" i="9" s="1"/>
  <c r="GH10" i="9"/>
  <c r="QT10" i="9" s="1"/>
  <c r="GH18" i="9"/>
  <c r="QT18" i="9" s="1"/>
  <c r="GH26" i="9"/>
  <c r="QT26" i="9" s="1"/>
  <c r="GH6" i="9"/>
  <c r="QT6" i="9" s="1"/>
  <c r="GH14" i="9"/>
  <c r="QT14" i="9" s="1"/>
  <c r="GH4" i="9"/>
  <c r="QT4" i="9" s="1"/>
  <c r="GH12" i="9"/>
  <c r="QT12" i="9" s="1"/>
  <c r="HZ31" i="9"/>
  <c r="HZ2" i="9" s="1"/>
  <c r="IG1" i="9"/>
  <c r="IB31" i="9"/>
  <c r="IB2" i="9" s="1"/>
  <c r="II1" i="9"/>
  <c r="IC31" i="9"/>
  <c r="IC2" i="9" s="1"/>
  <c r="IJ1" i="9"/>
  <c r="HW31" i="9"/>
  <c r="HW2" i="9" s="1"/>
  <c r="ID1" i="9"/>
  <c r="IF1" i="9"/>
  <c r="HY31" i="9"/>
  <c r="HY2" i="9" s="1"/>
  <c r="IA31" i="9"/>
  <c r="IA2" i="9" s="1"/>
  <c r="IH1" i="9"/>
  <c r="GA30" i="9"/>
  <c r="RX2" i="9"/>
  <c r="PX2" i="9"/>
  <c r="H6" i="3"/>
  <c r="NW2" i="9"/>
  <c r="NV2" i="9"/>
  <c r="RW2" i="9"/>
  <c r="BD2" i="9"/>
  <c r="A6" i="9"/>
  <c r="AY2" i="9"/>
  <c r="B7" i="9"/>
  <c r="C7" i="9"/>
  <c r="AL2" i="9"/>
  <c r="BE2" i="9"/>
  <c r="H26" i="3" l="1"/>
  <c r="G9" i="3"/>
  <c r="QT30" i="9"/>
  <c r="GO28" i="9"/>
  <c r="QU28" i="9" s="1"/>
  <c r="GO31" i="9"/>
  <c r="GO2" i="9" s="1"/>
  <c r="GO3" i="9"/>
  <c r="QU3" i="9" s="1"/>
  <c r="GV1" i="9"/>
  <c r="GO29" i="9"/>
  <c r="QU29" i="9" s="1"/>
  <c r="GO27" i="9"/>
  <c r="QU27" i="9" s="1"/>
  <c r="GO25" i="9"/>
  <c r="QU25" i="9" s="1"/>
  <c r="GO23" i="9"/>
  <c r="QU23" i="9" s="1"/>
  <c r="GO21" i="9"/>
  <c r="QU21" i="9" s="1"/>
  <c r="GO19" i="9"/>
  <c r="QU19" i="9" s="1"/>
  <c r="GO17" i="9"/>
  <c r="QU17" i="9" s="1"/>
  <c r="GO15" i="9"/>
  <c r="QU15" i="9" s="1"/>
  <c r="GO13" i="9"/>
  <c r="QU13" i="9" s="1"/>
  <c r="GO11" i="9"/>
  <c r="QU11" i="9" s="1"/>
  <c r="GO9" i="9"/>
  <c r="QU9" i="9" s="1"/>
  <c r="GO7" i="9"/>
  <c r="QU7" i="9" s="1"/>
  <c r="GO5" i="9"/>
  <c r="QU5" i="9" s="1"/>
  <c r="GO4" i="9"/>
  <c r="QU4" i="9" s="1"/>
  <c r="GO12" i="9"/>
  <c r="QU12" i="9" s="1"/>
  <c r="GO20" i="9"/>
  <c r="QU20" i="9" s="1"/>
  <c r="GO10" i="9"/>
  <c r="QU10" i="9" s="1"/>
  <c r="GO16" i="9"/>
  <c r="QU16" i="9" s="1"/>
  <c r="GO6" i="9"/>
  <c r="QU6" i="9" s="1"/>
  <c r="GO14" i="9"/>
  <c r="QU14" i="9" s="1"/>
  <c r="GO22" i="9"/>
  <c r="QU22" i="9" s="1"/>
  <c r="GO18" i="9"/>
  <c r="QU18" i="9" s="1"/>
  <c r="GO26" i="9"/>
  <c r="QU26" i="9" s="1"/>
  <c r="GO8" i="9"/>
  <c r="QU8" i="9" s="1"/>
  <c r="GO24" i="9"/>
  <c r="QU24" i="9" s="1"/>
  <c r="ID31" i="9"/>
  <c r="ID2" i="9" s="1"/>
  <c r="IK1" i="9"/>
  <c r="IJ31" i="9"/>
  <c r="IJ2" i="9" s="1"/>
  <c r="IQ1" i="9"/>
  <c r="GH30" i="9"/>
  <c r="IH31" i="9"/>
  <c r="IH2" i="9" s="1"/>
  <c r="IO1" i="9"/>
  <c r="II31" i="9"/>
  <c r="II2" i="9" s="1"/>
  <c r="IP1" i="9"/>
  <c r="IG31" i="9"/>
  <c r="IG2" i="9" s="1"/>
  <c r="IN1" i="9"/>
  <c r="IM1" i="9"/>
  <c r="IF31" i="9"/>
  <c r="IF2" i="9" s="1"/>
  <c r="I6" i="3"/>
  <c r="AS2" i="9"/>
  <c r="NX31" i="9"/>
  <c r="BK2" i="9"/>
  <c r="A7" i="9"/>
  <c r="B8" i="9"/>
  <c r="C8" i="9"/>
  <c r="BL2" i="9"/>
  <c r="AT2" i="9"/>
  <c r="AM2" i="9"/>
  <c r="BF2" i="9"/>
  <c r="AG2" i="9"/>
  <c r="QU30" i="9" l="1"/>
  <c r="I26" i="3"/>
  <c r="H9" i="3"/>
  <c r="IP31" i="9"/>
  <c r="IP2" i="9" s="1"/>
  <c r="IW1" i="9"/>
  <c r="IK31" i="9"/>
  <c r="IK2" i="9" s="1"/>
  <c r="IR1" i="9"/>
  <c r="IM31" i="9"/>
  <c r="IM2" i="9" s="1"/>
  <c r="IT1" i="9"/>
  <c r="IQ31" i="9"/>
  <c r="IQ2" i="9" s="1"/>
  <c r="IX1" i="9"/>
  <c r="GO30" i="9"/>
  <c r="IN31" i="9"/>
  <c r="IN2" i="9" s="1"/>
  <c r="IU1" i="9"/>
  <c r="IO31" i="9"/>
  <c r="IO2" i="9" s="1"/>
  <c r="IV1" i="9"/>
  <c r="GV28" i="9"/>
  <c r="QV28" i="9" s="1"/>
  <c r="GV31" i="9"/>
  <c r="GV2" i="9" s="1"/>
  <c r="HC1" i="9"/>
  <c r="GV29" i="9"/>
  <c r="QV29" i="9" s="1"/>
  <c r="GV27" i="9"/>
  <c r="QV27" i="9" s="1"/>
  <c r="GV25" i="9"/>
  <c r="QV25" i="9" s="1"/>
  <c r="GV23" i="9"/>
  <c r="QV23" i="9" s="1"/>
  <c r="GV21" i="9"/>
  <c r="QV21" i="9" s="1"/>
  <c r="GV19" i="9"/>
  <c r="QV19" i="9" s="1"/>
  <c r="GV17" i="9"/>
  <c r="QV17" i="9" s="1"/>
  <c r="GV15" i="9"/>
  <c r="QV15" i="9" s="1"/>
  <c r="GV13" i="9"/>
  <c r="QV13" i="9" s="1"/>
  <c r="GV11" i="9"/>
  <c r="QV11" i="9" s="1"/>
  <c r="GV9" i="9"/>
  <c r="QV9" i="9" s="1"/>
  <c r="GV7" i="9"/>
  <c r="QV7" i="9" s="1"/>
  <c r="GV5" i="9"/>
  <c r="QV5" i="9" s="1"/>
  <c r="GV3" i="9"/>
  <c r="QV3" i="9" s="1"/>
  <c r="GV6" i="9"/>
  <c r="QV6" i="9" s="1"/>
  <c r="GV14" i="9"/>
  <c r="QV14" i="9" s="1"/>
  <c r="GV22" i="9"/>
  <c r="QV22" i="9" s="1"/>
  <c r="GV20" i="9"/>
  <c r="QV20" i="9" s="1"/>
  <c r="GV10" i="9"/>
  <c r="QV10" i="9" s="1"/>
  <c r="GV26" i="9"/>
  <c r="QV26" i="9" s="1"/>
  <c r="GV8" i="9"/>
  <c r="QV8" i="9" s="1"/>
  <c r="GV16" i="9"/>
  <c r="QV16" i="9" s="1"/>
  <c r="GV24" i="9"/>
  <c r="QV24" i="9" s="1"/>
  <c r="GV4" i="9"/>
  <c r="QV4" i="9" s="1"/>
  <c r="GV12" i="9"/>
  <c r="QV12" i="9" s="1"/>
  <c r="GV18" i="9"/>
  <c r="QV18" i="9" s="1"/>
  <c r="RY2" i="9"/>
  <c r="PY2" i="9"/>
  <c r="J6" i="3"/>
  <c r="NX2" i="9"/>
  <c r="AZ2" i="9"/>
  <c r="NY31" i="9"/>
  <c r="PZ2" i="9" s="1"/>
  <c r="BR2" i="9"/>
  <c r="A8" i="9"/>
  <c r="AU2" i="9"/>
  <c r="AN2" i="9"/>
  <c r="BM2" i="9"/>
  <c r="BA2" i="9"/>
  <c r="BS2" i="9"/>
  <c r="AH2" i="9"/>
  <c r="B9" i="9"/>
  <c r="C9" i="9"/>
  <c r="J26" i="3" l="1"/>
  <c r="I9" i="3"/>
  <c r="QV30" i="9"/>
  <c r="HC6" i="9"/>
  <c r="QW6" i="9" s="1"/>
  <c r="HJ1" i="9"/>
  <c r="HC10" i="9"/>
  <c r="QW10" i="9" s="1"/>
  <c r="HC18" i="9"/>
  <c r="QW18" i="9" s="1"/>
  <c r="HC26" i="9"/>
  <c r="QW26" i="9" s="1"/>
  <c r="HC3" i="9"/>
  <c r="QW3" i="9" s="1"/>
  <c r="HC11" i="9"/>
  <c r="QW11" i="9" s="1"/>
  <c r="HC19" i="9"/>
  <c r="QW19" i="9" s="1"/>
  <c r="HC27" i="9"/>
  <c r="QW27" i="9" s="1"/>
  <c r="HC24" i="9"/>
  <c r="QW24" i="9" s="1"/>
  <c r="HC9" i="9"/>
  <c r="QW9" i="9" s="1"/>
  <c r="HC17" i="9"/>
  <c r="QW17" i="9" s="1"/>
  <c r="HC25" i="9"/>
  <c r="QW25" i="9" s="1"/>
  <c r="HC22" i="9"/>
  <c r="QW22" i="9" s="1"/>
  <c r="HC7" i="9"/>
  <c r="QW7" i="9" s="1"/>
  <c r="HC23" i="9"/>
  <c r="QW23" i="9" s="1"/>
  <c r="HC12" i="9"/>
  <c r="QW12" i="9" s="1"/>
  <c r="HC20" i="9"/>
  <c r="QW20" i="9" s="1"/>
  <c r="HC28" i="9"/>
  <c r="QW28" i="9" s="1"/>
  <c r="HC5" i="9"/>
  <c r="QW5" i="9" s="1"/>
  <c r="HC13" i="9"/>
  <c r="QW13" i="9" s="1"/>
  <c r="HC21" i="9"/>
  <c r="QW21" i="9" s="1"/>
  <c r="HC29" i="9"/>
  <c r="QW29" i="9" s="1"/>
  <c r="HC8" i="9"/>
  <c r="QW8" i="9" s="1"/>
  <c r="HC16" i="9"/>
  <c r="QW16" i="9" s="1"/>
  <c r="HC31" i="9"/>
  <c r="HC2" i="9" s="1"/>
  <c r="HC4" i="9"/>
  <c r="QW4" i="9" s="1"/>
  <c r="HC14" i="9"/>
  <c r="QW14" i="9" s="1"/>
  <c r="HC15" i="9"/>
  <c r="QW15" i="9" s="1"/>
  <c r="IT31" i="9"/>
  <c r="IT2" i="9" s="1"/>
  <c r="JA1" i="9"/>
  <c r="JD1" i="9"/>
  <c r="IW31" i="9"/>
  <c r="IW2" i="9" s="1"/>
  <c r="IU31" i="9"/>
  <c r="IU2" i="9" s="1"/>
  <c r="JB1" i="9"/>
  <c r="IV31" i="9"/>
  <c r="IV2" i="9" s="1"/>
  <c r="JC1" i="9"/>
  <c r="IX31" i="9"/>
  <c r="IX2" i="9" s="1"/>
  <c r="JE1" i="9"/>
  <c r="IR31" i="9"/>
  <c r="IR2" i="9" s="1"/>
  <c r="IY1" i="9"/>
  <c r="GV30" i="9"/>
  <c r="K6" i="3"/>
  <c r="NY2" i="9"/>
  <c r="RZ2" i="9"/>
  <c r="BG2" i="9"/>
  <c r="BY2" i="9"/>
  <c r="A9" i="9"/>
  <c r="AV2" i="9"/>
  <c r="AO2" i="9"/>
  <c r="BH2" i="9"/>
  <c r="BT2" i="9"/>
  <c r="BB2" i="9"/>
  <c r="BZ2" i="9"/>
  <c r="B10" i="9"/>
  <c r="C10" i="9"/>
  <c r="QW30" i="9" l="1"/>
  <c r="K26" i="3"/>
  <c r="J9" i="3"/>
  <c r="HJ28" i="9"/>
  <c r="QX28" i="9" s="1"/>
  <c r="HJ31" i="9"/>
  <c r="HJ2" i="9" s="1"/>
  <c r="HQ1" i="9"/>
  <c r="HJ29" i="9"/>
  <c r="QX29" i="9" s="1"/>
  <c r="HJ27" i="9"/>
  <c r="QX27" i="9" s="1"/>
  <c r="HJ25" i="9"/>
  <c r="QX25" i="9" s="1"/>
  <c r="HJ23" i="9"/>
  <c r="QX23" i="9" s="1"/>
  <c r="HJ21" i="9"/>
  <c r="QX21" i="9" s="1"/>
  <c r="HJ19" i="9"/>
  <c r="QX19" i="9" s="1"/>
  <c r="HJ17" i="9"/>
  <c r="QX17" i="9" s="1"/>
  <c r="HJ15" i="9"/>
  <c r="QX15" i="9" s="1"/>
  <c r="HJ13" i="9"/>
  <c r="QX13" i="9" s="1"/>
  <c r="HJ11" i="9"/>
  <c r="QX11" i="9" s="1"/>
  <c r="HJ9" i="9"/>
  <c r="QX9" i="9" s="1"/>
  <c r="HJ7" i="9"/>
  <c r="QX7" i="9" s="1"/>
  <c r="HJ5" i="9"/>
  <c r="QX5" i="9" s="1"/>
  <c r="HJ3" i="9"/>
  <c r="QX3" i="9" s="1"/>
  <c r="HJ6" i="9"/>
  <c r="QX6" i="9" s="1"/>
  <c r="HJ14" i="9"/>
  <c r="QX14" i="9" s="1"/>
  <c r="HJ22" i="9"/>
  <c r="QX22" i="9" s="1"/>
  <c r="HJ4" i="9"/>
  <c r="QX4" i="9" s="1"/>
  <c r="HJ20" i="9"/>
  <c r="QX20" i="9" s="1"/>
  <c r="HJ26" i="9"/>
  <c r="QX26" i="9" s="1"/>
  <c r="HJ8" i="9"/>
  <c r="QX8" i="9" s="1"/>
  <c r="HJ16" i="9"/>
  <c r="QX16" i="9" s="1"/>
  <c r="HJ24" i="9"/>
  <c r="QX24" i="9" s="1"/>
  <c r="HJ12" i="9"/>
  <c r="QX12" i="9" s="1"/>
  <c r="HJ10" i="9"/>
  <c r="QX10" i="9" s="1"/>
  <c r="HJ18" i="9"/>
  <c r="QX18" i="9" s="1"/>
  <c r="JE31" i="9"/>
  <c r="JE2" i="9" s="1"/>
  <c r="JL1" i="9"/>
  <c r="JB31" i="9"/>
  <c r="JB2" i="9" s="1"/>
  <c r="JI1" i="9"/>
  <c r="JA31" i="9"/>
  <c r="JA2" i="9" s="1"/>
  <c r="JH1" i="9"/>
  <c r="IY31" i="9"/>
  <c r="IY2" i="9" s="1"/>
  <c r="JF1" i="9"/>
  <c r="JC31" i="9"/>
  <c r="JC2" i="9" s="1"/>
  <c r="JJ1" i="9"/>
  <c r="HC30" i="9"/>
  <c r="JD31" i="9"/>
  <c r="JD2" i="9" s="1"/>
  <c r="JK1" i="9"/>
  <c r="L6" i="3"/>
  <c r="BN2" i="9"/>
  <c r="CF2" i="9"/>
  <c r="A10" i="9"/>
  <c r="C11" i="9"/>
  <c r="B11" i="9"/>
  <c r="BO2" i="9"/>
  <c r="BC2" i="9"/>
  <c r="CG2" i="9"/>
  <c r="BI2" i="9"/>
  <c r="CA2" i="9"/>
  <c r="L26" i="3" l="1"/>
  <c r="K9" i="3"/>
  <c r="QX30" i="9"/>
  <c r="JK31" i="9"/>
  <c r="JK2" i="9" s="1"/>
  <c r="JR1" i="9"/>
  <c r="JJ31" i="9"/>
  <c r="JJ2" i="9" s="1"/>
  <c r="JQ1" i="9"/>
  <c r="JH31" i="9"/>
  <c r="JH2" i="9" s="1"/>
  <c r="JO1" i="9"/>
  <c r="JL31" i="9"/>
  <c r="JL2" i="9" s="1"/>
  <c r="JS1" i="9"/>
  <c r="HQ31" i="9"/>
  <c r="HQ2" i="9" s="1"/>
  <c r="HX1" i="9"/>
  <c r="HQ9" i="9"/>
  <c r="QY9" i="9" s="1"/>
  <c r="HQ17" i="9"/>
  <c r="QY17" i="9" s="1"/>
  <c r="HQ25" i="9"/>
  <c r="QY25" i="9" s="1"/>
  <c r="HQ4" i="9"/>
  <c r="QY4" i="9" s="1"/>
  <c r="HQ16" i="9"/>
  <c r="QY16" i="9" s="1"/>
  <c r="HQ24" i="9"/>
  <c r="QY24" i="9" s="1"/>
  <c r="HQ8" i="9"/>
  <c r="QY8" i="9" s="1"/>
  <c r="HQ15" i="9"/>
  <c r="QY15" i="9" s="1"/>
  <c r="HQ14" i="9"/>
  <c r="QY14" i="9" s="1"/>
  <c r="HQ22" i="9"/>
  <c r="QY22" i="9" s="1"/>
  <c r="HQ3" i="9"/>
  <c r="QY3" i="9" s="1"/>
  <c r="HQ11" i="9"/>
  <c r="QY11" i="9" s="1"/>
  <c r="HQ19" i="9"/>
  <c r="QY19" i="9" s="1"/>
  <c r="HQ27" i="9"/>
  <c r="QY27" i="9" s="1"/>
  <c r="HQ10" i="9"/>
  <c r="QY10" i="9" s="1"/>
  <c r="HQ18" i="9"/>
  <c r="QY18" i="9" s="1"/>
  <c r="HQ26" i="9"/>
  <c r="QY26" i="9" s="1"/>
  <c r="HQ7" i="9"/>
  <c r="QY7" i="9" s="1"/>
  <c r="HQ23" i="9"/>
  <c r="QY23" i="9" s="1"/>
  <c r="HQ6" i="9"/>
  <c r="QY6" i="9" s="1"/>
  <c r="HQ5" i="9"/>
  <c r="QY5" i="9" s="1"/>
  <c r="HQ13" i="9"/>
  <c r="QY13" i="9" s="1"/>
  <c r="HQ21" i="9"/>
  <c r="QY21" i="9" s="1"/>
  <c r="HQ29" i="9"/>
  <c r="QY29" i="9" s="1"/>
  <c r="HQ12" i="9"/>
  <c r="QY12" i="9" s="1"/>
  <c r="HQ20" i="9"/>
  <c r="QY20" i="9" s="1"/>
  <c r="HQ28" i="9"/>
  <c r="QY28" i="9" s="1"/>
  <c r="JF31" i="9"/>
  <c r="JF2" i="9" s="1"/>
  <c r="JM1" i="9"/>
  <c r="JI31" i="9"/>
  <c r="JI2" i="9" s="1"/>
  <c r="JP1" i="9"/>
  <c r="HJ30" i="9"/>
  <c r="M6" i="3"/>
  <c r="BU2" i="9"/>
  <c r="CM2" i="9"/>
  <c r="A11" i="9"/>
  <c r="BP2" i="9"/>
  <c r="CN2" i="9"/>
  <c r="BJ2" i="9"/>
  <c r="CH2" i="9"/>
  <c r="BV2" i="9"/>
  <c r="B12" i="9"/>
  <c r="C12" i="9"/>
  <c r="QY30" i="9" l="1"/>
  <c r="M26" i="3"/>
  <c r="L9" i="3"/>
  <c r="HX28" i="9"/>
  <c r="QZ28" i="9" s="1"/>
  <c r="IE1" i="9"/>
  <c r="HX6" i="9"/>
  <c r="QZ6" i="9" s="1"/>
  <c r="HX16" i="9"/>
  <c r="QZ16" i="9" s="1"/>
  <c r="HX5" i="9"/>
  <c r="QZ5" i="9" s="1"/>
  <c r="HX13" i="9"/>
  <c r="QZ13" i="9" s="1"/>
  <c r="HX21" i="9"/>
  <c r="QZ21" i="9" s="1"/>
  <c r="HX29" i="9"/>
  <c r="QZ29" i="9" s="1"/>
  <c r="HX22" i="9"/>
  <c r="QZ22" i="9" s="1"/>
  <c r="HX4" i="9"/>
  <c r="QZ4" i="9" s="1"/>
  <c r="HX11" i="9"/>
  <c r="QZ11" i="9" s="1"/>
  <c r="HX27" i="9"/>
  <c r="QZ27" i="9" s="1"/>
  <c r="HX31" i="9"/>
  <c r="HX2" i="9" s="1"/>
  <c r="HX8" i="9"/>
  <c r="QZ8" i="9" s="1"/>
  <c r="HX18" i="9"/>
  <c r="QZ18" i="9" s="1"/>
  <c r="HX7" i="9"/>
  <c r="QZ7" i="9" s="1"/>
  <c r="HX15" i="9"/>
  <c r="QZ15" i="9" s="1"/>
  <c r="HX23" i="9"/>
  <c r="QZ23" i="9" s="1"/>
  <c r="HX24" i="9"/>
  <c r="QZ24" i="9" s="1"/>
  <c r="HX12" i="9"/>
  <c r="QZ12" i="9" s="1"/>
  <c r="HX3" i="9"/>
  <c r="QZ3" i="9" s="1"/>
  <c r="HX19" i="9"/>
  <c r="QZ19" i="9" s="1"/>
  <c r="HX20" i="9"/>
  <c r="QZ20" i="9" s="1"/>
  <c r="HX10" i="9"/>
  <c r="QZ10" i="9" s="1"/>
  <c r="HX9" i="9"/>
  <c r="QZ9" i="9" s="1"/>
  <c r="HX17" i="9"/>
  <c r="QZ17" i="9" s="1"/>
  <c r="HX25" i="9"/>
  <c r="QZ25" i="9" s="1"/>
  <c r="HX14" i="9"/>
  <c r="QZ14" i="9" s="1"/>
  <c r="HX26" i="9"/>
  <c r="QZ26" i="9" s="1"/>
  <c r="JO31" i="9"/>
  <c r="JO2" i="9" s="1"/>
  <c r="JV1" i="9"/>
  <c r="JR31" i="9"/>
  <c r="JR2" i="9" s="1"/>
  <c r="JY1" i="9"/>
  <c r="JP31" i="9"/>
  <c r="JP2" i="9" s="1"/>
  <c r="JW1" i="9"/>
  <c r="HQ30" i="9"/>
  <c r="JM31" i="9"/>
  <c r="JM2" i="9" s="1"/>
  <c r="JT1" i="9"/>
  <c r="JS31" i="9"/>
  <c r="JS2" i="9" s="1"/>
  <c r="JZ1" i="9"/>
  <c r="JQ31" i="9"/>
  <c r="JQ2" i="9" s="1"/>
  <c r="JX1" i="9"/>
  <c r="N6" i="3"/>
  <c r="CB2" i="9"/>
  <c r="CT2" i="9"/>
  <c r="A12" i="9"/>
  <c r="CC2" i="9"/>
  <c r="CO2" i="9"/>
  <c r="BQ2" i="9"/>
  <c r="CU2" i="9"/>
  <c r="BW2" i="9"/>
  <c r="C13" i="9"/>
  <c r="B13" i="9"/>
  <c r="QZ30" i="9" l="1"/>
  <c r="N26" i="3"/>
  <c r="M9" i="3"/>
  <c r="KF1" i="9"/>
  <c r="JY31" i="9"/>
  <c r="JY2" i="9" s="1"/>
  <c r="JX31" i="9"/>
  <c r="JX2" i="9" s="1"/>
  <c r="KE1" i="9"/>
  <c r="JT31" i="9"/>
  <c r="JT2" i="9" s="1"/>
  <c r="KA1" i="9"/>
  <c r="JW31" i="9"/>
  <c r="JW2" i="9" s="1"/>
  <c r="KD1" i="9"/>
  <c r="JV31" i="9"/>
  <c r="JV2" i="9" s="1"/>
  <c r="KC1" i="9"/>
  <c r="JZ31" i="9"/>
  <c r="JZ2" i="9" s="1"/>
  <c r="KG1" i="9"/>
  <c r="IE31" i="9"/>
  <c r="IE2" i="9" s="1"/>
  <c r="IL1" i="9"/>
  <c r="IE16" i="9"/>
  <c r="RA16" i="9" s="1"/>
  <c r="IE26" i="9"/>
  <c r="RA26" i="9" s="1"/>
  <c r="IE5" i="9"/>
  <c r="RA5" i="9" s="1"/>
  <c r="IE13" i="9"/>
  <c r="RA13" i="9" s="1"/>
  <c r="IE21" i="9"/>
  <c r="RA21" i="9" s="1"/>
  <c r="IE29" i="9"/>
  <c r="RA29" i="9" s="1"/>
  <c r="IE8" i="9"/>
  <c r="RA8" i="9" s="1"/>
  <c r="IE22" i="9"/>
  <c r="RA22" i="9" s="1"/>
  <c r="IE19" i="9"/>
  <c r="RA19" i="9" s="1"/>
  <c r="IE6" i="9"/>
  <c r="RA6" i="9" s="1"/>
  <c r="IE20" i="9"/>
  <c r="RA20" i="9" s="1"/>
  <c r="IE9" i="9"/>
  <c r="RA9" i="9" s="1"/>
  <c r="IE25" i="9"/>
  <c r="RA25" i="9" s="1"/>
  <c r="IE4" i="9"/>
  <c r="RA4" i="9" s="1"/>
  <c r="IE10" i="9"/>
  <c r="RA10" i="9" s="1"/>
  <c r="IE18" i="9"/>
  <c r="RA18" i="9" s="1"/>
  <c r="IE28" i="9"/>
  <c r="RA28" i="9" s="1"/>
  <c r="IE7" i="9"/>
  <c r="RA7" i="9" s="1"/>
  <c r="IE15" i="9"/>
  <c r="RA15" i="9" s="1"/>
  <c r="IE23" i="9"/>
  <c r="RA23" i="9" s="1"/>
  <c r="IE24" i="9"/>
  <c r="RA24" i="9" s="1"/>
  <c r="IE14" i="9"/>
  <c r="RA14" i="9" s="1"/>
  <c r="IE3" i="9"/>
  <c r="RA3" i="9" s="1"/>
  <c r="IE11" i="9"/>
  <c r="RA11" i="9" s="1"/>
  <c r="IE27" i="9"/>
  <c r="RA27" i="9" s="1"/>
  <c r="IE12" i="9"/>
  <c r="RA12" i="9" s="1"/>
  <c r="IE17" i="9"/>
  <c r="RA17" i="9" s="1"/>
  <c r="HX30" i="9"/>
  <c r="O6" i="3"/>
  <c r="CI2" i="9"/>
  <c r="DA2" i="9"/>
  <c r="A13" i="9"/>
  <c r="C14" i="9"/>
  <c r="B14" i="9"/>
  <c r="DB2" i="9"/>
  <c r="BX2" i="9"/>
  <c r="CV2" i="9"/>
  <c r="CD2" i="9"/>
  <c r="CJ2" i="9"/>
  <c r="O26" i="3" l="1"/>
  <c r="N9" i="3"/>
  <c r="RA30" i="9"/>
  <c r="IL28" i="9"/>
  <c r="RB28" i="9" s="1"/>
  <c r="IL23" i="9"/>
  <c r="RB23" i="9" s="1"/>
  <c r="IL9" i="9"/>
  <c r="RB9" i="9" s="1"/>
  <c r="IL31" i="9"/>
  <c r="IL2" i="9" s="1"/>
  <c r="IS1" i="9"/>
  <c r="IL29" i="9"/>
  <c r="RB29" i="9" s="1"/>
  <c r="IL27" i="9"/>
  <c r="RB27" i="9" s="1"/>
  <c r="IL25" i="9"/>
  <c r="RB25" i="9" s="1"/>
  <c r="IL21" i="9"/>
  <c r="RB21" i="9" s="1"/>
  <c r="IL19" i="9"/>
  <c r="RB19" i="9" s="1"/>
  <c r="IL17" i="9"/>
  <c r="RB17" i="9" s="1"/>
  <c r="IL15" i="9"/>
  <c r="RB15" i="9" s="1"/>
  <c r="IL13" i="9"/>
  <c r="RB13" i="9" s="1"/>
  <c r="IL11" i="9"/>
  <c r="RB11" i="9" s="1"/>
  <c r="IL7" i="9"/>
  <c r="RB7" i="9" s="1"/>
  <c r="IL5" i="9"/>
  <c r="RB5" i="9" s="1"/>
  <c r="IL3" i="9"/>
  <c r="RB3" i="9" s="1"/>
  <c r="IL8" i="9"/>
  <c r="RB8" i="9" s="1"/>
  <c r="IL16" i="9"/>
  <c r="RB16" i="9" s="1"/>
  <c r="IL24" i="9"/>
  <c r="RB24" i="9" s="1"/>
  <c r="IL14" i="9"/>
  <c r="RB14" i="9" s="1"/>
  <c r="IL4" i="9"/>
  <c r="RB4" i="9" s="1"/>
  <c r="IL20" i="9"/>
  <c r="RB20" i="9" s="1"/>
  <c r="IL10" i="9"/>
  <c r="RB10" i="9" s="1"/>
  <c r="IL18" i="9"/>
  <c r="RB18" i="9" s="1"/>
  <c r="IL26" i="9"/>
  <c r="RB26" i="9" s="1"/>
  <c r="IL6" i="9"/>
  <c r="RB6" i="9" s="1"/>
  <c r="IL22" i="9"/>
  <c r="RB22" i="9" s="1"/>
  <c r="IL12" i="9"/>
  <c r="RB12" i="9" s="1"/>
  <c r="KC31" i="9"/>
  <c r="KC2" i="9" s="1"/>
  <c r="KJ1" i="9"/>
  <c r="KA31" i="9"/>
  <c r="KA2" i="9" s="1"/>
  <c r="KH1" i="9"/>
  <c r="KF31" i="9"/>
  <c r="KF2" i="9" s="1"/>
  <c r="KM1" i="9"/>
  <c r="IE30" i="9"/>
  <c r="KG31" i="9"/>
  <c r="KG2" i="9" s="1"/>
  <c r="KN1" i="9"/>
  <c r="KD31" i="9"/>
  <c r="KD2" i="9" s="1"/>
  <c r="KK1" i="9"/>
  <c r="KE31" i="9"/>
  <c r="KE2" i="9" s="1"/>
  <c r="KL1" i="9"/>
  <c r="P6" i="3"/>
  <c r="CP2" i="9"/>
  <c r="DH2" i="9"/>
  <c r="A14" i="9"/>
  <c r="CQ2" i="9"/>
  <c r="CK2" i="9"/>
  <c r="CE2" i="9"/>
  <c r="B15" i="9"/>
  <c r="C15" i="9"/>
  <c r="DC2" i="9"/>
  <c r="DI2" i="9"/>
  <c r="RB30" i="9" l="1"/>
  <c r="P26" i="3"/>
  <c r="O9" i="3"/>
  <c r="KT1" i="9"/>
  <c r="KM31" i="9"/>
  <c r="KM2" i="9" s="1"/>
  <c r="KJ31" i="9"/>
  <c r="KJ2" i="9" s="1"/>
  <c r="KQ1" i="9"/>
  <c r="KK31" i="9"/>
  <c r="KK2" i="9" s="1"/>
  <c r="KR1" i="9"/>
  <c r="KH31" i="9"/>
  <c r="KH2" i="9" s="1"/>
  <c r="KO1" i="9"/>
  <c r="IS28" i="9"/>
  <c r="RC28" i="9" s="1"/>
  <c r="IS31" i="9"/>
  <c r="IS2" i="9" s="1"/>
  <c r="IS29" i="9"/>
  <c r="RC29" i="9" s="1"/>
  <c r="IS25" i="9"/>
  <c r="RC25" i="9" s="1"/>
  <c r="IS19" i="9"/>
  <c r="RC19" i="9" s="1"/>
  <c r="IS13" i="9"/>
  <c r="RC13" i="9" s="1"/>
  <c r="IS9" i="9"/>
  <c r="RC9" i="9" s="1"/>
  <c r="IS5" i="9"/>
  <c r="RC5" i="9" s="1"/>
  <c r="IZ1" i="9"/>
  <c r="IS23" i="9"/>
  <c r="RC23" i="9" s="1"/>
  <c r="IS21" i="9"/>
  <c r="RC21" i="9" s="1"/>
  <c r="IS17" i="9"/>
  <c r="RC17" i="9" s="1"/>
  <c r="IS15" i="9"/>
  <c r="RC15" i="9" s="1"/>
  <c r="IS11" i="9"/>
  <c r="RC11" i="9" s="1"/>
  <c r="IS7" i="9"/>
  <c r="RC7" i="9" s="1"/>
  <c r="IS3" i="9"/>
  <c r="RC3" i="9" s="1"/>
  <c r="IS27" i="9"/>
  <c r="RC27" i="9" s="1"/>
  <c r="IS6" i="9"/>
  <c r="RC6" i="9" s="1"/>
  <c r="IS14" i="9"/>
  <c r="RC14" i="9" s="1"/>
  <c r="IS22" i="9"/>
  <c r="RC22" i="9" s="1"/>
  <c r="IS12" i="9"/>
  <c r="RC12" i="9" s="1"/>
  <c r="IS26" i="9"/>
  <c r="RC26" i="9" s="1"/>
  <c r="IS8" i="9"/>
  <c r="RC8" i="9" s="1"/>
  <c r="IS16" i="9"/>
  <c r="RC16" i="9" s="1"/>
  <c r="IS24" i="9"/>
  <c r="RC24" i="9" s="1"/>
  <c r="IS4" i="9"/>
  <c r="RC4" i="9" s="1"/>
  <c r="IS20" i="9"/>
  <c r="RC20" i="9" s="1"/>
  <c r="IS10" i="9"/>
  <c r="RC10" i="9" s="1"/>
  <c r="IS18" i="9"/>
  <c r="RC18" i="9" s="1"/>
  <c r="IL30" i="9"/>
  <c r="KL31" i="9"/>
  <c r="KL2" i="9" s="1"/>
  <c r="KS1" i="9"/>
  <c r="KN31" i="9"/>
  <c r="KN2" i="9" s="1"/>
  <c r="KU1" i="9"/>
  <c r="Q6" i="3"/>
  <c r="DO2" i="9"/>
  <c r="CW2" i="9"/>
  <c r="A15" i="9"/>
  <c r="DJ2" i="9"/>
  <c r="CL2" i="9"/>
  <c r="CX2" i="9"/>
  <c r="CR2" i="9"/>
  <c r="B16" i="9"/>
  <c r="C16" i="9"/>
  <c r="Q26" i="3" l="1"/>
  <c r="P9" i="3"/>
  <c r="RC30" i="9"/>
  <c r="KR31" i="9"/>
  <c r="KR2" i="9" s="1"/>
  <c r="KY1" i="9"/>
  <c r="KU31" i="9"/>
  <c r="KU2" i="9" s="1"/>
  <c r="LB1" i="9"/>
  <c r="IZ31" i="9"/>
  <c r="IZ2" i="9" s="1"/>
  <c r="JG1" i="9"/>
  <c r="IZ12" i="9"/>
  <c r="RD12" i="9" s="1"/>
  <c r="IZ5" i="9"/>
  <c r="RD5" i="9" s="1"/>
  <c r="IZ13" i="9"/>
  <c r="RD13" i="9" s="1"/>
  <c r="IZ21" i="9"/>
  <c r="RD21" i="9" s="1"/>
  <c r="IZ29" i="9"/>
  <c r="RD29" i="9" s="1"/>
  <c r="IZ14" i="9"/>
  <c r="RD14" i="9" s="1"/>
  <c r="IZ22" i="9"/>
  <c r="RD22" i="9" s="1"/>
  <c r="IZ10" i="9"/>
  <c r="RD10" i="9" s="1"/>
  <c r="IZ11" i="9"/>
  <c r="RD11" i="9" s="1"/>
  <c r="IZ27" i="9"/>
  <c r="RD27" i="9" s="1"/>
  <c r="IZ20" i="9"/>
  <c r="RD20" i="9" s="1"/>
  <c r="IZ8" i="9"/>
  <c r="RD8" i="9" s="1"/>
  <c r="IZ9" i="9"/>
  <c r="RD9" i="9" s="1"/>
  <c r="IZ17" i="9"/>
  <c r="RD17" i="9" s="1"/>
  <c r="IZ4" i="9"/>
  <c r="RD4" i="9" s="1"/>
  <c r="IZ28" i="9"/>
  <c r="RD28" i="9" s="1"/>
  <c r="IZ24" i="9"/>
  <c r="RD24" i="9" s="1"/>
  <c r="IZ7" i="9"/>
  <c r="RD7" i="9" s="1"/>
  <c r="IZ15" i="9"/>
  <c r="RD15" i="9" s="1"/>
  <c r="IZ23" i="9"/>
  <c r="RD23" i="9" s="1"/>
  <c r="IZ16" i="9"/>
  <c r="RD16" i="9" s="1"/>
  <c r="IZ26" i="9"/>
  <c r="RD26" i="9" s="1"/>
  <c r="IZ3" i="9"/>
  <c r="RD3" i="9" s="1"/>
  <c r="IZ19" i="9"/>
  <c r="RD19" i="9" s="1"/>
  <c r="IZ6" i="9"/>
  <c r="RD6" i="9" s="1"/>
  <c r="IZ25" i="9"/>
  <c r="RD25" i="9" s="1"/>
  <c r="IZ18" i="9"/>
  <c r="RD18" i="9" s="1"/>
  <c r="KT31" i="9"/>
  <c r="KT2" i="9" s="1"/>
  <c r="LA1" i="9"/>
  <c r="IS30" i="9"/>
  <c r="KS31" i="9"/>
  <c r="KS2" i="9" s="1"/>
  <c r="KZ1" i="9"/>
  <c r="KO31" i="9"/>
  <c r="KO2" i="9" s="1"/>
  <c r="KV1" i="9"/>
  <c r="KX1" i="9"/>
  <c r="KQ31" i="9"/>
  <c r="KQ2" i="9" s="1"/>
  <c r="R6" i="3"/>
  <c r="DP2" i="9"/>
  <c r="DV2" i="9"/>
  <c r="DD2" i="9"/>
  <c r="A16" i="9"/>
  <c r="CY2" i="9"/>
  <c r="DE2" i="9"/>
  <c r="CS2" i="9"/>
  <c r="B17" i="9"/>
  <c r="C17" i="9"/>
  <c r="RD30" i="9" l="1"/>
  <c r="R26" i="3"/>
  <c r="Q9" i="3"/>
  <c r="KZ31" i="9"/>
  <c r="KZ2" i="9" s="1"/>
  <c r="LG1" i="9"/>
  <c r="IZ30" i="9"/>
  <c r="JG28" i="9"/>
  <c r="RE28" i="9" s="1"/>
  <c r="JG31" i="9"/>
  <c r="JG2" i="9" s="1"/>
  <c r="JN1" i="9"/>
  <c r="JG27" i="9"/>
  <c r="RE27" i="9" s="1"/>
  <c r="JG23" i="9"/>
  <c r="RE23" i="9" s="1"/>
  <c r="JG19" i="9"/>
  <c r="RE19" i="9" s="1"/>
  <c r="JG15" i="9"/>
  <c r="RE15" i="9" s="1"/>
  <c r="JG11" i="9"/>
  <c r="RE11" i="9" s="1"/>
  <c r="JG7" i="9"/>
  <c r="RE7" i="9" s="1"/>
  <c r="JG3" i="9"/>
  <c r="RE3" i="9" s="1"/>
  <c r="JG29" i="9"/>
  <c r="RE29" i="9" s="1"/>
  <c r="JG21" i="9"/>
  <c r="RE21" i="9" s="1"/>
  <c r="JG13" i="9"/>
  <c r="RE13" i="9" s="1"/>
  <c r="JG5" i="9"/>
  <c r="RE5" i="9" s="1"/>
  <c r="JG25" i="9"/>
  <c r="RE25" i="9" s="1"/>
  <c r="JG9" i="9"/>
  <c r="RE9" i="9" s="1"/>
  <c r="JG17" i="9"/>
  <c r="RE17" i="9" s="1"/>
  <c r="JG4" i="9"/>
  <c r="RE4" i="9" s="1"/>
  <c r="JG12" i="9"/>
  <c r="RE12" i="9" s="1"/>
  <c r="JG20" i="9"/>
  <c r="RE20" i="9" s="1"/>
  <c r="JG26" i="9"/>
  <c r="RE26" i="9" s="1"/>
  <c r="JG16" i="9"/>
  <c r="RE16" i="9" s="1"/>
  <c r="JG6" i="9"/>
  <c r="RE6" i="9" s="1"/>
  <c r="JG14" i="9"/>
  <c r="RE14" i="9" s="1"/>
  <c r="JG22" i="9"/>
  <c r="RE22" i="9" s="1"/>
  <c r="JG10" i="9"/>
  <c r="RE10" i="9" s="1"/>
  <c r="JG18" i="9"/>
  <c r="RE18" i="9" s="1"/>
  <c r="JG8" i="9"/>
  <c r="RE8" i="9" s="1"/>
  <c r="JG24" i="9"/>
  <c r="RE24" i="9" s="1"/>
  <c r="KY31" i="9"/>
  <c r="KY2" i="9" s="1"/>
  <c r="LF1" i="9"/>
  <c r="KV31" i="9"/>
  <c r="KV2" i="9" s="1"/>
  <c r="LC1" i="9"/>
  <c r="LH1" i="9"/>
  <c r="LA31" i="9"/>
  <c r="LA2" i="9" s="1"/>
  <c r="KX31" i="9"/>
  <c r="KX2" i="9" s="1"/>
  <c r="LE1" i="9"/>
  <c r="LB31" i="9"/>
  <c r="LB2" i="9" s="1"/>
  <c r="LI1" i="9"/>
  <c r="S6" i="3"/>
  <c r="DW2" i="9"/>
  <c r="EC2" i="9"/>
  <c r="DQ2" i="9"/>
  <c r="DK2" i="9"/>
  <c r="A17" i="9"/>
  <c r="DL2" i="9"/>
  <c r="CZ2" i="9"/>
  <c r="DF2" i="9"/>
  <c r="C18" i="9"/>
  <c r="B18" i="9"/>
  <c r="RE30" i="9" l="1"/>
  <c r="S26" i="3"/>
  <c r="R9" i="3"/>
  <c r="LG31" i="9"/>
  <c r="LG2" i="9" s="1"/>
  <c r="LN1" i="9"/>
  <c r="LC31" i="9"/>
  <c r="LC2" i="9" s="1"/>
  <c r="LJ1" i="9"/>
  <c r="LI31" i="9"/>
  <c r="LI2" i="9" s="1"/>
  <c r="LP1" i="9"/>
  <c r="LF31" i="9"/>
  <c r="LF2" i="9" s="1"/>
  <c r="LM1" i="9"/>
  <c r="JN31" i="9"/>
  <c r="JN2" i="9" s="1"/>
  <c r="JU1" i="9"/>
  <c r="JN6" i="9"/>
  <c r="RF6" i="9" s="1"/>
  <c r="JN3" i="9"/>
  <c r="RF3" i="9" s="1"/>
  <c r="JN11" i="9"/>
  <c r="RF11" i="9" s="1"/>
  <c r="JN19" i="9"/>
  <c r="RF19" i="9" s="1"/>
  <c r="JN27" i="9"/>
  <c r="RF27" i="9" s="1"/>
  <c r="JN12" i="9"/>
  <c r="RF12" i="9" s="1"/>
  <c r="JN20" i="9"/>
  <c r="RF20" i="9" s="1"/>
  <c r="JN25" i="9"/>
  <c r="RF25" i="9" s="1"/>
  <c r="JN26" i="9"/>
  <c r="RF26" i="9" s="1"/>
  <c r="JN7" i="9"/>
  <c r="RF7" i="9" s="1"/>
  <c r="JN23" i="9"/>
  <c r="RF23" i="9" s="1"/>
  <c r="JN16" i="9"/>
  <c r="RF16" i="9" s="1"/>
  <c r="JN24" i="9"/>
  <c r="RF24" i="9" s="1"/>
  <c r="JN8" i="9"/>
  <c r="RF8" i="9" s="1"/>
  <c r="JN5" i="9"/>
  <c r="RF5" i="9" s="1"/>
  <c r="JN13" i="9"/>
  <c r="RF13" i="9" s="1"/>
  <c r="JN21" i="9"/>
  <c r="RF21" i="9" s="1"/>
  <c r="JN29" i="9"/>
  <c r="RF29" i="9" s="1"/>
  <c r="JN14" i="9"/>
  <c r="RF14" i="9" s="1"/>
  <c r="JN22" i="9"/>
  <c r="RF22" i="9" s="1"/>
  <c r="JN4" i="9"/>
  <c r="RF4" i="9" s="1"/>
  <c r="JN9" i="9"/>
  <c r="RF9" i="9" s="1"/>
  <c r="JN17" i="9"/>
  <c r="RF17" i="9" s="1"/>
  <c r="JN10" i="9"/>
  <c r="RF10" i="9" s="1"/>
  <c r="JN18" i="9"/>
  <c r="RF18" i="9" s="1"/>
  <c r="JN28" i="9"/>
  <c r="RF28" i="9" s="1"/>
  <c r="JN15" i="9"/>
  <c r="RF15" i="9" s="1"/>
  <c r="JG30" i="9"/>
  <c r="LL1" i="9"/>
  <c r="LE31" i="9"/>
  <c r="LE2" i="9" s="1"/>
  <c r="LH31" i="9"/>
  <c r="LH2" i="9" s="1"/>
  <c r="LO1" i="9"/>
  <c r="T6" i="3"/>
  <c r="EJ2" i="9"/>
  <c r="DY2" i="9"/>
  <c r="DX2" i="9"/>
  <c r="ED2" i="9"/>
  <c r="DR2" i="9"/>
  <c r="A18" i="9"/>
  <c r="B19" i="9"/>
  <c r="C19" i="9"/>
  <c r="DM2" i="9"/>
  <c r="DG2" i="9"/>
  <c r="T26" i="3" l="1"/>
  <c r="S9" i="3"/>
  <c r="RF30" i="9"/>
  <c r="JU28" i="9"/>
  <c r="RG28" i="9" s="1"/>
  <c r="JU31" i="9"/>
  <c r="JU2" i="9" s="1"/>
  <c r="JU29" i="9"/>
  <c r="RG29" i="9" s="1"/>
  <c r="JU25" i="9"/>
  <c r="RG25" i="9" s="1"/>
  <c r="JU21" i="9"/>
  <c r="RG21" i="9" s="1"/>
  <c r="JU27" i="9"/>
  <c r="RG27" i="9" s="1"/>
  <c r="JU19" i="9"/>
  <c r="RG19" i="9" s="1"/>
  <c r="JU17" i="9"/>
  <c r="RG17" i="9" s="1"/>
  <c r="JU13" i="9"/>
  <c r="RG13" i="9" s="1"/>
  <c r="JU9" i="9"/>
  <c r="RG9" i="9" s="1"/>
  <c r="JU5" i="9"/>
  <c r="RG5" i="9" s="1"/>
  <c r="JU15" i="9"/>
  <c r="RG15" i="9" s="1"/>
  <c r="JU7" i="9"/>
  <c r="RG7" i="9" s="1"/>
  <c r="KB1" i="9"/>
  <c r="JU23" i="9"/>
  <c r="RG23" i="9" s="1"/>
  <c r="JU11" i="9"/>
  <c r="RG11" i="9" s="1"/>
  <c r="JU3" i="9"/>
  <c r="RG3" i="9" s="1"/>
  <c r="JU6" i="9"/>
  <c r="RG6" i="9" s="1"/>
  <c r="JU14" i="9"/>
  <c r="RG14" i="9" s="1"/>
  <c r="JU22" i="9"/>
  <c r="RG22" i="9" s="1"/>
  <c r="JU20" i="9"/>
  <c r="RG20" i="9" s="1"/>
  <c r="JU10" i="9"/>
  <c r="RG10" i="9" s="1"/>
  <c r="JU26" i="9"/>
  <c r="RG26" i="9" s="1"/>
  <c r="JU8" i="9"/>
  <c r="RG8" i="9" s="1"/>
  <c r="JU16" i="9"/>
  <c r="RG16" i="9" s="1"/>
  <c r="JU24" i="9"/>
  <c r="RG24" i="9" s="1"/>
  <c r="JU4" i="9"/>
  <c r="RG4" i="9" s="1"/>
  <c r="JU12" i="9"/>
  <c r="RG12" i="9" s="1"/>
  <c r="JU18" i="9"/>
  <c r="RG18" i="9" s="1"/>
  <c r="LN31" i="9"/>
  <c r="LN2" i="9" s="1"/>
  <c r="LU1" i="9"/>
  <c r="LP31" i="9"/>
  <c r="LP2" i="9" s="1"/>
  <c r="LW1" i="9"/>
  <c r="LV1" i="9"/>
  <c r="LO31" i="9"/>
  <c r="LO2" i="9" s="1"/>
  <c r="LL31" i="9"/>
  <c r="LL2" i="9" s="1"/>
  <c r="LS1" i="9"/>
  <c r="LM31" i="9"/>
  <c r="LM2" i="9" s="1"/>
  <c r="LT1" i="9"/>
  <c r="LJ31" i="9"/>
  <c r="LJ2" i="9" s="1"/>
  <c r="LQ1" i="9"/>
  <c r="JN30" i="9"/>
  <c r="U6" i="3"/>
  <c r="DS2" i="9"/>
  <c r="EK2" i="9"/>
  <c r="EF2" i="9"/>
  <c r="EE2" i="9"/>
  <c r="EQ2" i="9"/>
  <c r="A19" i="9"/>
  <c r="DN2" i="9"/>
  <c r="B20" i="9"/>
  <c r="C20" i="9"/>
  <c r="RG30" i="9" l="1"/>
  <c r="U26" i="3"/>
  <c r="T9" i="3"/>
  <c r="MC1" i="9"/>
  <c r="LV31" i="9"/>
  <c r="LV2" i="9" s="1"/>
  <c r="JU30" i="9"/>
  <c r="LT31" i="9"/>
  <c r="LT2" i="9" s="1"/>
  <c r="MA1" i="9"/>
  <c r="KB31" i="9"/>
  <c r="KB2" i="9" s="1"/>
  <c r="KI1" i="9"/>
  <c r="KB28" i="9"/>
  <c r="RH28" i="9" s="1"/>
  <c r="KB7" i="9"/>
  <c r="RH7" i="9" s="1"/>
  <c r="KB15" i="9"/>
  <c r="RH15" i="9" s="1"/>
  <c r="KB23" i="9"/>
  <c r="RH23" i="9" s="1"/>
  <c r="KB10" i="9"/>
  <c r="RH10" i="9" s="1"/>
  <c r="KB18" i="9"/>
  <c r="RH18" i="9" s="1"/>
  <c r="KB26" i="9"/>
  <c r="RH26" i="9" s="1"/>
  <c r="KB13" i="9"/>
  <c r="RH13" i="9" s="1"/>
  <c r="KB29" i="9"/>
  <c r="RH29" i="9" s="1"/>
  <c r="KB16" i="9"/>
  <c r="RH16" i="9" s="1"/>
  <c r="KB11" i="9"/>
  <c r="RH11" i="9" s="1"/>
  <c r="KB27" i="9"/>
  <c r="RH27" i="9" s="1"/>
  <c r="KB14" i="9"/>
  <c r="RH14" i="9" s="1"/>
  <c r="KB9" i="9"/>
  <c r="RH9" i="9" s="1"/>
  <c r="KB17" i="9"/>
  <c r="RH17" i="9" s="1"/>
  <c r="KB25" i="9"/>
  <c r="RH25" i="9" s="1"/>
  <c r="KB4" i="9"/>
  <c r="RH4" i="9" s="1"/>
  <c r="KB12" i="9"/>
  <c r="RH12" i="9" s="1"/>
  <c r="KB20" i="9"/>
  <c r="RH20" i="9" s="1"/>
  <c r="KB5" i="9"/>
  <c r="RH5" i="9" s="1"/>
  <c r="KB21" i="9"/>
  <c r="RH21" i="9" s="1"/>
  <c r="KB8" i="9"/>
  <c r="RH8" i="9" s="1"/>
  <c r="KB24" i="9"/>
  <c r="RH24" i="9" s="1"/>
  <c r="KB3" i="9"/>
  <c r="RH3" i="9" s="1"/>
  <c r="KB19" i="9"/>
  <c r="RH19" i="9" s="1"/>
  <c r="KB6" i="9"/>
  <c r="RH6" i="9" s="1"/>
  <c r="KB22" i="9"/>
  <c r="RH22" i="9" s="1"/>
  <c r="LU31" i="9"/>
  <c r="LU2" i="9" s="1"/>
  <c r="MB1" i="9"/>
  <c r="LQ31" i="9"/>
  <c r="LQ2" i="9" s="1"/>
  <c r="LX1" i="9"/>
  <c r="LS31" i="9"/>
  <c r="LS2" i="9" s="1"/>
  <c r="LZ1" i="9"/>
  <c r="LW31" i="9"/>
  <c r="LW2" i="9" s="1"/>
  <c r="MD1" i="9"/>
  <c r="V6" i="3"/>
  <c r="ER2" i="9"/>
  <c r="EL2" i="9"/>
  <c r="DZ2" i="9"/>
  <c r="DT2" i="9"/>
  <c r="EX2" i="9"/>
  <c r="EM2" i="9"/>
  <c r="A20" i="9"/>
  <c r="B21" i="9"/>
  <c r="C21" i="9"/>
  <c r="RH30" i="9" l="1"/>
  <c r="V26" i="3"/>
  <c r="U9" i="3"/>
  <c r="LZ31" i="9"/>
  <c r="LZ2" i="9" s="1"/>
  <c r="MG1" i="9"/>
  <c r="MA31" i="9"/>
  <c r="MA2" i="9" s="1"/>
  <c r="MH1" i="9"/>
  <c r="MD31" i="9"/>
  <c r="MD2" i="9" s="1"/>
  <c r="MK1" i="9"/>
  <c r="LX31" i="9"/>
  <c r="LX2" i="9" s="1"/>
  <c r="ME1" i="9"/>
  <c r="MB31" i="9"/>
  <c r="MB2" i="9" s="1"/>
  <c r="MI1" i="9"/>
  <c r="MC31" i="9"/>
  <c r="MC2" i="9" s="1"/>
  <c r="MJ1" i="9"/>
  <c r="KI28" i="9"/>
  <c r="RI28" i="9" s="1"/>
  <c r="KP1" i="9"/>
  <c r="KI27" i="9"/>
  <c r="RI27" i="9" s="1"/>
  <c r="KI23" i="9"/>
  <c r="RI23" i="9" s="1"/>
  <c r="KI19" i="9"/>
  <c r="RI19" i="9" s="1"/>
  <c r="KI15" i="9"/>
  <c r="RI15" i="9" s="1"/>
  <c r="KI11" i="9"/>
  <c r="RI11" i="9" s="1"/>
  <c r="KI7" i="9"/>
  <c r="RI7" i="9" s="1"/>
  <c r="KI3" i="9"/>
  <c r="RI3" i="9" s="1"/>
  <c r="KI25" i="9"/>
  <c r="RI25" i="9" s="1"/>
  <c r="KI29" i="9"/>
  <c r="RI29" i="9" s="1"/>
  <c r="KI21" i="9"/>
  <c r="RI21" i="9" s="1"/>
  <c r="KI13" i="9"/>
  <c r="RI13" i="9" s="1"/>
  <c r="KI5" i="9"/>
  <c r="RI5" i="9" s="1"/>
  <c r="KI31" i="9"/>
  <c r="KI2" i="9" s="1"/>
  <c r="KI17" i="9"/>
  <c r="RI17" i="9" s="1"/>
  <c r="KI9" i="9"/>
  <c r="RI9" i="9" s="1"/>
  <c r="KI4" i="9"/>
  <c r="RI4" i="9" s="1"/>
  <c r="KI12" i="9"/>
  <c r="RI12" i="9" s="1"/>
  <c r="KI20" i="9"/>
  <c r="RI20" i="9" s="1"/>
  <c r="KI18" i="9"/>
  <c r="RI18" i="9" s="1"/>
  <c r="KI16" i="9"/>
  <c r="RI16" i="9" s="1"/>
  <c r="KI6" i="9"/>
  <c r="RI6" i="9" s="1"/>
  <c r="KI14" i="9"/>
  <c r="RI14" i="9" s="1"/>
  <c r="KI22" i="9"/>
  <c r="RI22" i="9" s="1"/>
  <c r="KI10" i="9"/>
  <c r="RI10" i="9" s="1"/>
  <c r="KI26" i="9"/>
  <c r="RI26" i="9" s="1"/>
  <c r="KI8" i="9"/>
  <c r="RI8" i="9" s="1"/>
  <c r="KI24" i="9"/>
  <c r="RI24" i="9" s="1"/>
  <c r="KB30" i="9"/>
  <c r="W6" i="3"/>
  <c r="EA2" i="9"/>
  <c r="DU2" i="9"/>
  <c r="ES2" i="9"/>
  <c r="ET2" i="9"/>
  <c r="FL2" i="9"/>
  <c r="FE2" i="9"/>
  <c r="EG2" i="9"/>
  <c r="EY2" i="9"/>
  <c r="A21" i="9"/>
  <c r="B22" i="9"/>
  <c r="C22" i="9"/>
  <c r="RI30" i="9" l="1"/>
  <c r="W26" i="3"/>
  <c r="V9" i="3"/>
  <c r="KI30" i="9"/>
  <c r="MK31" i="9"/>
  <c r="MK2" i="9" s="1"/>
  <c r="MR1" i="9"/>
  <c r="MG31" i="9"/>
  <c r="MG2" i="9" s="1"/>
  <c r="MN1" i="9"/>
  <c r="MJ31" i="9"/>
  <c r="MJ2" i="9" s="1"/>
  <c r="MQ1" i="9"/>
  <c r="KP31" i="9"/>
  <c r="KP2" i="9" s="1"/>
  <c r="KW1" i="9"/>
  <c r="KP12" i="9"/>
  <c r="RJ12" i="9" s="1"/>
  <c r="KP22" i="9"/>
  <c r="RJ22" i="9" s="1"/>
  <c r="KP9" i="9"/>
  <c r="RJ9" i="9" s="1"/>
  <c r="KP17" i="9"/>
  <c r="RJ17" i="9" s="1"/>
  <c r="KP25" i="9"/>
  <c r="RJ25" i="9" s="1"/>
  <c r="KP8" i="9"/>
  <c r="RJ8" i="9" s="1"/>
  <c r="KP20" i="9"/>
  <c r="RJ20" i="9" s="1"/>
  <c r="KP15" i="9"/>
  <c r="RJ15" i="9" s="1"/>
  <c r="KP18" i="9"/>
  <c r="RJ18" i="9" s="1"/>
  <c r="KP5" i="9"/>
  <c r="RJ5" i="9" s="1"/>
  <c r="KP21" i="9"/>
  <c r="RJ21" i="9" s="1"/>
  <c r="KP14" i="9"/>
  <c r="RJ14" i="9" s="1"/>
  <c r="KP16" i="9"/>
  <c r="RJ16" i="9" s="1"/>
  <c r="KP24" i="9"/>
  <c r="RJ24" i="9" s="1"/>
  <c r="KP3" i="9"/>
  <c r="KP11" i="9"/>
  <c r="RJ11" i="9" s="1"/>
  <c r="KP19" i="9"/>
  <c r="RJ19" i="9" s="1"/>
  <c r="KP27" i="9"/>
  <c r="RJ27" i="9" s="1"/>
  <c r="KP10" i="9"/>
  <c r="RJ10" i="9" s="1"/>
  <c r="KP6" i="9"/>
  <c r="RJ6" i="9" s="1"/>
  <c r="KP28" i="9"/>
  <c r="RJ28" i="9" s="1"/>
  <c r="KP7" i="9"/>
  <c r="RJ7" i="9" s="1"/>
  <c r="KP23" i="9"/>
  <c r="RJ23" i="9" s="1"/>
  <c r="KP4" i="9"/>
  <c r="RJ4" i="9" s="1"/>
  <c r="KP26" i="9"/>
  <c r="RJ26" i="9" s="1"/>
  <c r="KP13" i="9"/>
  <c r="RJ13" i="9" s="1"/>
  <c r="KP29" i="9"/>
  <c r="RJ29" i="9" s="1"/>
  <c r="MI31" i="9"/>
  <c r="MI2" i="9" s="1"/>
  <c r="MP1" i="9"/>
  <c r="ME31" i="9"/>
  <c r="ME2" i="9" s="1"/>
  <c r="ML1" i="9"/>
  <c r="MH31" i="9"/>
  <c r="MH2" i="9" s="1"/>
  <c r="MO1" i="9"/>
  <c r="X6" i="3"/>
  <c r="FM2" i="9"/>
  <c r="FF2" i="9"/>
  <c r="EB2" i="9"/>
  <c r="EN2" i="9"/>
  <c r="FA2" i="9"/>
  <c r="EZ2" i="9"/>
  <c r="EH2" i="9"/>
  <c r="A22" i="9"/>
  <c r="B23" i="9"/>
  <c r="C23" i="9"/>
  <c r="X26" i="3" l="1"/>
  <c r="W9" i="3"/>
  <c r="KP30" i="9"/>
  <c r="RJ3" i="9"/>
  <c r="RJ30" i="9" s="1"/>
  <c r="ML31" i="9"/>
  <c r="ML2" i="9" s="1"/>
  <c r="MS1" i="9"/>
  <c r="MN31" i="9"/>
  <c r="MN2" i="9" s="1"/>
  <c r="MU1" i="9"/>
  <c r="KW28" i="9"/>
  <c r="RK28" i="9" s="1"/>
  <c r="LD1" i="9"/>
  <c r="KW27" i="9"/>
  <c r="RK27" i="9" s="1"/>
  <c r="KW23" i="9"/>
  <c r="RK23" i="9" s="1"/>
  <c r="KW19" i="9"/>
  <c r="RK19" i="9" s="1"/>
  <c r="KW15" i="9"/>
  <c r="RK15" i="9" s="1"/>
  <c r="KW11" i="9"/>
  <c r="RK11" i="9" s="1"/>
  <c r="KW7" i="9"/>
  <c r="RK7" i="9" s="1"/>
  <c r="KW3" i="9"/>
  <c r="RK3" i="9" s="1"/>
  <c r="KW25" i="9"/>
  <c r="RK25" i="9" s="1"/>
  <c r="KW17" i="9"/>
  <c r="RK17" i="9" s="1"/>
  <c r="KW9" i="9"/>
  <c r="RK9" i="9" s="1"/>
  <c r="KW31" i="9"/>
  <c r="KW2" i="9" s="1"/>
  <c r="KW13" i="9"/>
  <c r="RK13" i="9" s="1"/>
  <c r="KW21" i="9"/>
  <c r="RK21" i="9" s="1"/>
  <c r="KW5" i="9"/>
  <c r="RK5" i="9" s="1"/>
  <c r="KW29" i="9"/>
  <c r="RK29" i="9" s="1"/>
  <c r="KW10" i="9"/>
  <c r="RK10" i="9" s="1"/>
  <c r="KW18" i="9"/>
  <c r="RK18" i="9" s="1"/>
  <c r="KW26" i="9"/>
  <c r="RK26" i="9" s="1"/>
  <c r="KW16" i="9"/>
  <c r="RK16" i="9" s="1"/>
  <c r="KW24" i="9"/>
  <c r="RK24" i="9" s="1"/>
  <c r="KW14" i="9"/>
  <c r="RK14" i="9" s="1"/>
  <c r="KW4" i="9"/>
  <c r="RK4" i="9" s="1"/>
  <c r="KW12" i="9"/>
  <c r="RK12" i="9" s="1"/>
  <c r="KW20" i="9"/>
  <c r="RK20" i="9" s="1"/>
  <c r="KW8" i="9"/>
  <c r="RK8" i="9" s="1"/>
  <c r="KW6" i="9"/>
  <c r="RK6" i="9" s="1"/>
  <c r="KW22" i="9"/>
  <c r="RK22" i="9" s="1"/>
  <c r="MO31" i="9"/>
  <c r="MO2" i="9" s="1"/>
  <c r="MV1" i="9"/>
  <c r="MP31" i="9"/>
  <c r="MP2" i="9" s="1"/>
  <c r="MW1" i="9"/>
  <c r="MQ31" i="9"/>
  <c r="MQ2" i="9" s="1"/>
  <c r="MX1" i="9"/>
  <c r="MR31" i="9"/>
  <c r="MR2" i="9" s="1"/>
  <c r="MY1" i="9"/>
  <c r="Y6" i="3"/>
  <c r="EO2" i="9"/>
  <c r="FO2" i="9"/>
  <c r="FH2" i="9"/>
  <c r="EI2" i="9"/>
  <c r="FN2" i="9"/>
  <c r="FG2" i="9"/>
  <c r="EU2" i="9"/>
  <c r="A23" i="9"/>
  <c r="B24" i="9"/>
  <c r="C24" i="9"/>
  <c r="RK30" i="9" l="1"/>
  <c r="Y26" i="3"/>
  <c r="X9" i="3"/>
  <c r="LD29" i="9"/>
  <c r="RL29" i="9" s="1"/>
  <c r="LK1" i="9"/>
  <c r="LD6" i="9"/>
  <c r="RL6" i="9" s="1"/>
  <c r="LD14" i="9"/>
  <c r="RL14" i="9" s="1"/>
  <c r="LD22" i="9"/>
  <c r="RL22" i="9" s="1"/>
  <c r="LD7" i="9"/>
  <c r="RL7" i="9" s="1"/>
  <c r="LD15" i="9"/>
  <c r="RL15" i="9" s="1"/>
  <c r="LD23" i="9"/>
  <c r="RL23" i="9" s="1"/>
  <c r="LD12" i="9"/>
  <c r="RL12" i="9" s="1"/>
  <c r="LD5" i="9"/>
  <c r="RL5" i="9" s="1"/>
  <c r="LD21" i="9"/>
  <c r="RL21" i="9" s="1"/>
  <c r="LD10" i="9"/>
  <c r="RL10" i="9" s="1"/>
  <c r="LD26" i="9"/>
  <c r="RL26" i="9" s="1"/>
  <c r="LD11" i="9"/>
  <c r="RL11" i="9" s="1"/>
  <c r="LD19" i="9"/>
  <c r="RL19" i="9" s="1"/>
  <c r="LD8" i="9"/>
  <c r="RL8" i="9" s="1"/>
  <c r="LD16" i="9"/>
  <c r="RL16" i="9" s="1"/>
  <c r="LD24" i="9"/>
  <c r="RL24" i="9" s="1"/>
  <c r="LD31" i="9"/>
  <c r="LD2" i="9" s="1"/>
  <c r="LD9" i="9"/>
  <c r="RL9" i="9" s="1"/>
  <c r="LD17" i="9"/>
  <c r="RL17" i="9" s="1"/>
  <c r="LD25" i="9"/>
  <c r="RL25" i="9" s="1"/>
  <c r="LD4" i="9"/>
  <c r="RL4" i="9" s="1"/>
  <c r="LD20" i="9"/>
  <c r="RL20" i="9" s="1"/>
  <c r="LD28" i="9"/>
  <c r="RL28" i="9" s="1"/>
  <c r="LD13" i="9"/>
  <c r="RL13" i="9" s="1"/>
  <c r="LD18" i="9"/>
  <c r="RL18" i="9" s="1"/>
  <c r="LD3" i="9"/>
  <c r="RL3" i="9" s="1"/>
  <c r="LD27" i="9"/>
  <c r="RL27" i="9" s="1"/>
  <c r="MS31" i="9"/>
  <c r="MS2" i="9" s="1"/>
  <c r="MZ1" i="9"/>
  <c r="MY31" i="9"/>
  <c r="MY2" i="9" s="1"/>
  <c r="NF1" i="9"/>
  <c r="MW31" i="9"/>
  <c r="MW2" i="9" s="1"/>
  <c r="ND1" i="9"/>
  <c r="MX31" i="9"/>
  <c r="MX2" i="9" s="1"/>
  <c r="NE1" i="9"/>
  <c r="MV31" i="9"/>
  <c r="MV2" i="9" s="1"/>
  <c r="NC1" i="9"/>
  <c r="NB1" i="9"/>
  <c r="MU31" i="9"/>
  <c r="MU2" i="9" s="1"/>
  <c r="KW30" i="9"/>
  <c r="Z6" i="3"/>
  <c r="EP2" i="9"/>
  <c r="FB2" i="9"/>
  <c r="EV2" i="9"/>
  <c r="A24" i="9"/>
  <c r="B25" i="9"/>
  <c r="C25" i="9"/>
  <c r="RL30" i="9" l="1"/>
  <c r="Z26" i="3"/>
  <c r="Y9" i="3"/>
  <c r="LK28" i="9"/>
  <c r="RM28" i="9" s="1"/>
  <c r="LR1" i="9"/>
  <c r="LK29" i="9"/>
  <c r="RM29" i="9" s="1"/>
  <c r="LK27" i="9"/>
  <c r="RM27" i="9" s="1"/>
  <c r="LK25" i="9"/>
  <c r="RM25" i="9" s="1"/>
  <c r="LK23" i="9"/>
  <c r="RM23" i="9" s="1"/>
  <c r="LK21" i="9"/>
  <c r="RM21" i="9" s="1"/>
  <c r="LK19" i="9"/>
  <c r="RM19" i="9" s="1"/>
  <c r="LK17" i="9"/>
  <c r="RM17" i="9" s="1"/>
  <c r="LK15" i="9"/>
  <c r="RM15" i="9" s="1"/>
  <c r="LK13" i="9"/>
  <c r="RM13" i="9" s="1"/>
  <c r="LK11" i="9"/>
  <c r="RM11" i="9" s="1"/>
  <c r="LK31" i="9"/>
  <c r="LK2" i="9" s="1"/>
  <c r="LK9" i="9"/>
  <c r="RM9" i="9" s="1"/>
  <c r="LK5" i="9"/>
  <c r="RM5" i="9" s="1"/>
  <c r="LK3" i="9"/>
  <c r="RM3" i="9" s="1"/>
  <c r="LK7" i="9"/>
  <c r="RM7" i="9" s="1"/>
  <c r="LK4" i="9"/>
  <c r="RM4" i="9" s="1"/>
  <c r="LK12" i="9"/>
  <c r="RM12" i="9" s="1"/>
  <c r="LK20" i="9"/>
  <c r="RM20" i="9" s="1"/>
  <c r="LK10" i="9"/>
  <c r="RM10" i="9" s="1"/>
  <c r="LK26" i="9"/>
  <c r="RM26" i="9" s="1"/>
  <c r="LK8" i="9"/>
  <c r="RM8" i="9" s="1"/>
  <c r="LK24" i="9"/>
  <c r="RM24" i="9" s="1"/>
  <c r="LK6" i="9"/>
  <c r="RM6" i="9" s="1"/>
  <c r="LK14" i="9"/>
  <c r="RM14" i="9" s="1"/>
  <c r="LK22" i="9"/>
  <c r="RM22" i="9" s="1"/>
  <c r="LK18" i="9"/>
  <c r="RM18" i="9" s="1"/>
  <c r="LK16" i="9"/>
  <c r="RM16" i="9" s="1"/>
  <c r="ND31" i="9"/>
  <c r="ND2" i="9" s="1"/>
  <c r="NK1" i="9"/>
  <c r="MZ31" i="9"/>
  <c r="MZ2" i="9" s="1"/>
  <c r="NG1" i="9"/>
  <c r="NF31" i="9"/>
  <c r="NF2" i="9" s="1"/>
  <c r="NM1" i="9"/>
  <c r="NC31" i="9"/>
  <c r="NC2" i="9" s="1"/>
  <c r="NJ1" i="9"/>
  <c r="NB31" i="9"/>
  <c r="NB2" i="9" s="1"/>
  <c r="NI1" i="9"/>
  <c r="NE31" i="9"/>
  <c r="NE2" i="9" s="1"/>
  <c r="NL1" i="9"/>
  <c r="LD30" i="9"/>
  <c r="AA6" i="3"/>
  <c r="FC2" i="9"/>
  <c r="FP2" i="9"/>
  <c r="FI2" i="9"/>
  <c r="EW2" i="9"/>
  <c r="A25" i="9"/>
  <c r="B26" i="9"/>
  <c r="C26" i="9"/>
  <c r="AA26" i="3" l="1"/>
  <c r="Z9" i="3"/>
  <c r="RM30" i="9"/>
  <c r="LR28" i="9"/>
  <c r="RN28" i="9" s="1"/>
  <c r="LY1" i="9"/>
  <c r="LR29" i="9"/>
  <c r="RN29" i="9" s="1"/>
  <c r="LR27" i="9"/>
  <c r="RN27" i="9" s="1"/>
  <c r="LR25" i="9"/>
  <c r="RN25" i="9" s="1"/>
  <c r="LR23" i="9"/>
  <c r="RN23" i="9" s="1"/>
  <c r="LR21" i="9"/>
  <c r="RN21" i="9" s="1"/>
  <c r="LR19" i="9"/>
  <c r="RN19" i="9" s="1"/>
  <c r="LR17" i="9"/>
  <c r="RN17" i="9" s="1"/>
  <c r="LR15" i="9"/>
  <c r="RN15" i="9" s="1"/>
  <c r="LR13" i="9"/>
  <c r="RN13" i="9" s="1"/>
  <c r="LR11" i="9"/>
  <c r="RN11" i="9" s="1"/>
  <c r="LR9" i="9"/>
  <c r="RN9" i="9" s="1"/>
  <c r="LR7" i="9"/>
  <c r="RN7" i="9" s="1"/>
  <c r="LR5" i="9"/>
  <c r="RN5" i="9" s="1"/>
  <c r="LR3" i="9"/>
  <c r="RN3" i="9" s="1"/>
  <c r="LR31" i="9"/>
  <c r="LR2" i="9" s="1"/>
  <c r="LR8" i="9"/>
  <c r="RN8" i="9" s="1"/>
  <c r="LR16" i="9"/>
  <c r="RN16" i="9" s="1"/>
  <c r="LR24" i="9"/>
  <c r="RN24" i="9" s="1"/>
  <c r="LR14" i="9"/>
  <c r="RN14" i="9" s="1"/>
  <c r="LR4" i="9"/>
  <c r="RN4" i="9" s="1"/>
  <c r="LR10" i="9"/>
  <c r="RN10" i="9" s="1"/>
  <c r="LR18" i="9"/>
  <c r="RN18" i="9" s="1"/>
  <c r="LR26" i="9"/>
  <c r="RN26" i="9" s="1"/>
  <c r="LR6" i="9"/>
  <c r="RN6" i="9" s="1"/>
  <c r="LR22" i="9"/>
  <c r="RN22" i="9" s="1"/>
  <c r="LR12" i="9"/>
  <c r="RN12" i="9" s="1"/>
  <c r="LR20" i="9"/>
  <c r="RN20" i="9" s="1"/>
  <c r="NM31" i="9"/>
  <c r="NM2" i="9" s="1"/>
  <c r="NT1" i="9"/>
  <c r="NT31" i="9" s="1"/>
  <c r="NT2" i="9" s="1"/>
  <c r="NG31" i="9"/>
  <c r="NG2" i="9" s="1"/>
  <c r="NN1" i="9"/>
  <c r="NN31" i="9" s="1"/>
  <c r="NN2" i="9" s="1"/>
  <c r="NI31" i="9"/>
  <c r="NI2" i="9" s="1"/>
  <c r="NP1" i="9"/>
  <c r="NP31" i="9" s="1"/>
  <c r="NP2" i="9" s="1"/>
  <c r="NK31" i="9"/>
  <c r="NK2" i="9" s="1"/>
  <c r="NR1" i="9"/>
  <c r="NR31" i="9" s="1"/>
  <c r="NR2" i="9" s="1"/>
  <c r="NL31" i="9"/>
  <c r="NL2" i="9" s="1"/>
  <c r="NS1" i="9"/>
  <c r="NS31" i="9" s="1"/>
  <c r="NS2" i="9" s="1"/>
  <c r="NJ31" i="9"/>
  <c r="NJ2" i="9" s="1"/>
  <c r="NQ1" i="9"/>
  <c r="NQ31" i="9" s="1"/>
  <c r="NQ2" i="9" s="1"/>
  <c r="LK30" i="9"/>
  <c r="AB6" i="3"/>
  <c r="FD2" i="9"/>
  <c r="FQ2" i="9"/>
  <c r="FJ2" i="9"/>
  <c r="A26" i="9"/>
  <c r="B27" i="9"/>
  <c r="C27" i="9"/>
  <c r="RN30" i="9" l="1"/>
  <c r="AB26" i="3"/>
  <c r="AA9" i="3"/>
  <c r="LY28" i="9"/>
  <c r="RO28" i="9" s="1"/>
  <c r="MF1" i="9"/>
  <c r="LY29" i="9"/>
  <c r="RO29" i="9" s="1"/>
  <c r="LY27" i="9"/>
  <c r="RO27" i="9" s="1"/>
  <c r="LY25" i="9"/>
  <c r="RO25" i="9" s="1"/>
  <c r="LY23" i="9"/>
  <c r="RO23" i="9" s="1"/>
  <c r="LY21" i="9"/>
  <c r="RO21" i="9" s="1"/>
  <c r="LY19" i="9"/>
  <c r="RO19" i="9" s="1"/>
  <c r="LY17" i="9"/>
  <c r="RO17" i="9" s="1"/>
  <c r="LY15" i="9"/>
  <c r="RO15" i="9" s="1"/>
  <c r="LY13" i="9"/>
  <c r="RO13" i="9" s="1"/>
  <c r="LY11" i="9"/>
  <c r="RO11" i="9" s="1"/>
  <c r="LY9" i="9"/>
  <c r="RO9" i="9" s="1"/>
  <c r="LY7" i="9"/>
  <c r="RO7" i="9" s="1"/>
  <c r="LY5" i="9"/>
  <c r="RO5" i="9" s="1"/>
  <c r="LY3" i="9"/>
  <c r="RO3" i="9" s="1"/>
  <c r="LY31" i="9"/>
  <c r="LY2" i="9" s="1"/>
  <c r="LY8" i="9"/>
  <c r="RO8" i="9" s="1"/>
  <c r="LY16" i="9"/>
  <c r="RO16" i="9" s="1"/>
  <c r="LY24" i="9"/>
  <c r="RO24" i="9" s="1"/>
  <c r="LY6" i="9"/>
  <c r="RO6" i="9" s="1"/>
  <c r="LY22" i="9"/>
  <c r="RO22" i="9" s="1"/>
  <c r="LY12" i="9"/>
  <c r="RO12" i="9" s="1"/>
  <c r="LY10" i="9"/>
  <c r="RO10" i="9" s="1"/>
  <c r="LY18" i="9"/>
  <c r="RO18" i="9" s="1"/>
  <c r="LY26" i="9"/>
  <c r="RO26" i="9" s="1"/>
  <c r="LY14" i="9"/>
  <c r="RO14" i="9" s="1"/>
  <c r="LY4" i="9"/>
  <c r="RO4" i="9" s="1"/>
  <c r="LY20" i="9"/>
  <c r="RO20" i="9" s="1"/>
  <c r="LR30" i="9"/>
  <c r="AC6" i="3"/>
  <c r="FR2" i="9"/>
  <c r="FK2" i="9"/>
  <c r="A27" i="9"/>
  <c r="B28" i="9"/>
  <c r="C28" i="9"/>
  <c r="AC26" i="3" l="1"/>
  <c r="AB9" i="3"/>
  <c r="RO30" i="9"/>
  <c r="MF28" i="9"/>
  <c r="RP28" i="9" s="1"/>
  <c r="MF31" i="9"/>
  <c r="MF2" i="9" s="1"/>
  <c r="MM1" i="9"/>
  <c r="MF29" i="9"/>
  <c r="RP29" i="9" s="1"/>
  <c r="MF27" i="9"/>
  <c r="RP27" i="9" s="1"/>
  <c r="MF25" i="9"/>
  <c r="RP25" i="9" s="1"/>
  <c r="MF23" i="9"/>
  <c r="RP23" i="9" s="1"/>
  <c r="MF21" i="9"/>
  <c r="RP21" i="9" s="1"/>
  <c r="MF19" i="9"/>
  <c r="RP19" i="9" s="1"/>
  <c r="MF17" i="9"/>
  <c r="RP17" i="9" s="1"/>
  <c r="MF15" i="9"/>
  <c r="RP15" i="9" s="1"/>
  <c r="MF13" i="9"/>
  <c r="RP13" i="9" s="1"/>
  <c r="MF11" i="9"/>
  <c r="RP11" i="9" s="1"/>
  <c r="MF9" i="9"/>
  <c r="RP9" i="9" s="1"/>
  <c r="MF7" i="9"/>
  <c r="RP7" i="9" s="1"/>
  <c r="MF5" i="9"/>
  <c r="RP5" i="9" s="1"/>
  <c r="MF3" i="9"/>
  <c r="RP3" i="9" s="1"/>
  <c r="MF4" i="9"/>
  <c r="RP4" i="9" s="1"/>
  <c r="MF12" i="9"/>
  <c r="RP12" i="9" s="1"/>
  <c r="MF20" i="9"/>
  <c r="RP20" i="9" s="1"/>
  <c r="MF18" i="9"/>
  <c r="RP18" i="9" s="1"/>
  <c r="MF16" i="9"/>
  <c r="RP16" i="9" s="1"/>
  <c r="MF6" i="9"/>
  <c r="RP6" i="9" s="1"/>
  <c r="MF14" i="9"/>
  <c r="RP14" i="9" s="1"/>
  <c r="MF22" i="9"/>
  <c r="RP22" i="9" s="1"/>
  <c r="MF10" i="9"/>
  <c r="RP10" i="9" s="1"/>
  <c r="MF26" i="9"/>
  <c r="RP26" i="9" s="1"/>
  <c r="MF8" i="9"/>
  <c r="RP8" i="9" s="1"/>
  <c r="MF24" i="9"/>
  <c r="RP24" i="9" s="1"/>
  <c r="LY30" i="9"/>
  <c r="AD6" i="3"/>
  <c r="A28" i="9"/>
  <c r="B29" i="9"/>
  <c r="C29" i="9"/>
  <c r="RP30" i="9" l="1"/>
  <c r="AD26" i="3"/>
  <c r="AC9" i="3"/>
  <c r="MF30" i="9"/>
  <c r="MM28" i="9"/>
  <c r="RQ28" i="9" s="1"/>
  <c r="MM31" i="9"/>
  <c r="MM2" i="9" s="1"/>
  <c r="MT1" i="9"/>
  <c r="MM29" i="9"/>
  <c r="RQ29" i="9" s="1"/>
  <c r="MM27" i="9"/>
  <c r="RQ27" i="9" s="1"/>
  <c r="MM25" i="9"/>
  <c r="RQ25" i="9" s="1"/>
  <c r="MM23" i="9"/>
  <c r="RQ23" i="9" s="1"/>
  <c r="MM21" i="9"/>
  <c r="RQ21" i="9" s="1"/>
  <c r="MM19" i="9"/>
  <c r="RQ19" i="9" s="1"/>
  <c r="MM17" i="9"/>
  <c r="RQ17" i="9" s="1"/>
  <c r="MM15" i="9"/>
  <c r="RQ15" i="9" s="1"/>
  <c r="MM13" i="9"/>
  <c r="RQ13" i="9" s="1"/>
  <c r="MM11" i="9"/>
  <c r="RQ11" i="9" s="1"/>
  <c r="MM9" i="9"/>
  <c r="RQ9" i="9" s="1"/>
  <c r="MM7" i="9"/>
  <c r="RQ7" i="9" s="1"/>
  <c r="MM5" i="9"/>
  <c r="RQ5" i="9" s="1"/>
  <c r="MM3" i="9"/>
  <c r="RQ3" i="9" s="1"/>
  <c r="MM10" i="9"/>
  <c r="RQ10" i="9" s="1"/>
  <c r="MM18" i="9"/>
  <c r="RQ18" i="9" s="1"/>
  <c r="MM26" i="9"/>
  <c r="RQ26" i="9" s="1"/>
  <c r="MM8" i="9"/>
  <c r="RQ8" i="9" s="1"/>
  <c r="MM24" i="9"/>
  <c r="RQ24" i="9" s="1"/>
  <c r="MM6" i="9"/>
  <c r="RQ6" i="9" s="1"/>
  <c r="MM22" i="9"/>
  <c r="RQ22" i="9" s="1"/>
  <c r="MM4" i="9"/>
  <c r="RQ4" i="9" s="1"/>
  <c r="MM12" i="9"/>
  <c r="RQ12" i="9" s="1"/>
  <c r="MM20" i="9"/>
  <c r="RQ20" i="9" s="1"/>
  <c r="MM16" i="9"/>
  <c r="RQ16" i="9" s="1"/>
  <c r="MM14" i="9"/>
  <c r="RQ14" i="9" s="1"/>
  <c r="AE6" i="3"/>
  <c r="A29" i="9"/>
  <c r="B26" i="6"/>
  <c r="I16" i="6" s="1"/>
  <c r="B23" i="6"/>
  <c r="B21" i="6"/>
  <c r="C20" i="6"/>
  <c r="I15" i="6"/>
  <c r="Y14" i="6"/>
  <c r="W14" i="6"/>
  <c r="P14" i="6"/>
  <c r="N14" i="6"/>
  <c r="M14" i="6"/>
  <c r="V14" i="6" s="1"/>
  <c r="M13" i="6"/>
  <c r="V13" i="6" s="1"/>
  <c r="J13" i="6"/>
  <c r="K13" i="6" s="1"/>
  <c r="M12" i="6"/>
  <c r="V12" i="6" s="1"/>
  <c r="J12" i="6"/>
  <c r="K12" i="6" s="1"/>
  <c r="M11" i="6"/>
  <c r="V11" i="6" s="1"/>
  <c r="J11" i="6"/>
  <c r="K11" i="6" s="1"/>
  <c r="M10" i="6"/>
  <c r="V10" i="6" s="1"/>
  <c r="J10" i="6"/>
  <c r="K10" i="6" s="1"/>
  <c r="M9" i="6"/>
  <c r="V9" i="6" s="1"/>
  <c r="J9" i="6"/>
  <c r="K9" i="6" s="1"/>
  <c r="M8" i="6"/>
  <c r="V8" i="6" s="1"/>
  <c r="M7" i="6"/>
  <c r="V7" i="6" s="1"/>
  <c r="M6" i="6"/>
  <c r="V6" i="6" s="1"/>
  <c r="H6" i="6"/>
  <c r="J6" i="6" s="1"/>
  <c r="K6" i="6" s="1"/>
  <c r="M5" i="6"/>
  <c r="V5" i="6" s="1"/>
  <c r="J5" i="6"/>
  <c r="K5" i="6" s="1"/>
  <c r="AC4" i="6"/>
  <c r="AD4" i="6" s="1"/>
  <c r="I4" i="6" s="1"/>
  <c r="Z4" i="6"/>
  <c r="E4" i="6" s="1"/>
  <c r="X4" i="6"/>
  <c r="C4" i="6" s="1"/>
  <c r="T4" i="6"/>
  <c r="S4" i="6"/>
  <c r="M4" i="6"/>
  <c r="V4" i="6" s="1"/>
  <c r="G4" i="6"/>
  <c r="D4" i="6"/>
  <c r="B4" i="6"/>
  <c r="AC3" i="6"/>
  <c r="H3" i="6" s="1"/>
  <c r="AB3" i="6"/>
  <c r="AB14" i="6" s="1"/>
  <c r="Z3" i="6"/>
  <c r="E3" i="6" s="1"/>
  <c r="X3" i="6"/>
  <c r="C3" i="6" s="1"/>
  <c r="T3" i="6"/>
  <c r="S3" i="6"/>
  <c r="M3" i="6"/>
  <c r="V3" i="6" s="1"/>
  <c r="D3" i="6"/>
  <c r="B3" i="6"/>
  <c r="Q2" i="6"/>
  <c r="Z2" i="6" s="1"/>
  <c r="P2" i="6"/>
  <c r="Y2" i="6" s="1"/>
  <c r="O2" i="6"/>
  <c r="X2" i="6" s="1"/>
  <c r="N2" i="6"/>
  <c r="W2" i="6" s="1"/>
  <c r="J2" i="6"/>
  <c r="A2" i="6"/>
  <c r="AD1" i="6"/>
  <c r="T1" i="6"/>
  <c r="AC1" i="6" s="1"/>
  <c r="S1" i="6"/>
  <c r="AB1" i="6" s="1"/>
  <c r="P1" i="6"/>
  <c r="Y1" i="6" s="1"/>
  <c r="N1" i="6"/>
  <c r="W1" i="6" s="1"/>
  <c r="AE26" i="3" l="1"/>
  <c r="AD9" i="3"/>
  <c r="RQ30" i="9"/>
  <c r="MT31" i="9"/>
  <c r="MT2" i="9" s="1"/>
  <c r="NA1" i="9"/>
  <c r="MT10" i="9"/>
  <c r="RR10" i="9" s="1"/>
  <c r="MT26" i="9"/>
  <c r="RR26" i="9" s="1"/>
  <c r="MT9" i="9"/>
  <c r="RR9" i="9" s="1"/>
  <c r="MT17" i="9"/>
  <c r="RR17" i="9" s="1"/>
  <c r="MT25" i="9"/>
  <c r="RR25" i="9" s="1"/>
  <c r="MT18" i="9"/>
  <c r="RR18" i="9" s="1"/>
  <c r="MT28" i="9"/>
  <c r="RR28" i="9" s="1"/>
  <c r="MT14" i="9"/>
  <c r="RR14" i="9" s="1"/>
  <c r="MT13" i="9"/>
  <c r="RR13" i="9" s="1"/>
  <c r="MT29" i="9"/>
  <c r="RR29" i="9" s="1"/>
  <c r="MT4" i="9"/>
  <c r="RR4" i="9" s="1"/>
  <c r="MT12" i="9"/>
  <c r="RR12" i="9" s="1"/>
  <c r="MT3" i="9"/>
  <c r="RR3" i="9" s="1"/>
  <c r="MT11" i="9"/>
  <c r="RR11" i="9" s="1"/>
  <c r="MT19" i="9"/>
  <c r="RR19" i="9" s="1"/>
  <c r="MT27" i="9"/>
  <c r="RR27" i="9" s="1"/>
  <c r="MT20" i="9"/>
  <c r="RR20" i="9" s="1"/>
  <c r="MT8" i="9"/>
  <c r="RR8" i="9" s="1"/>
  <c r="MT16" i="9"/>
  <c r="RR16" i="9" s="1"/>
  <c r="MT7" i="9"/>
  <c r="RR7" i="9" s="1"/>
  <c r="MT15" i="9"/>
  <c r="RR15" i="9" s="1"/>
  <c r="MT23" i="9"/>
  <c r="RR23" i="9" s="1"/>
  <c r="MT24" i="9"/>
  <c r="RR24" i="9" s="1"/>
  <c r="MT6" i="9"/>
  <c r="RR6" i="9" s="1"/>
  <c r="MT5" i="9"/>
  <c r="RR5" i="9" s="1"/>
  <c r="MT21" i="9"/>
  <c r="RR21" i="9" s="1"/>
  <c r="MT22" i="9"/>
  <c r="RR22" i="9" s="1"/>
  <c r="MM30" i="9"/>
  <c r="G3" i="6"/>
  <c r="AC14" i="6"/>
  <c r="S14" i="6"/>
  <c r="AF6" i="3"/>
  <c r="D14" i="6"/>
  <c r="B14" i="6"/>
  <c r="AD3" i="6"/>
  <c r="I3" i="6" s="1"/>
  <c r="H4" i="6"/>
  <c r="J4" i="6" s="1"/>
  <c r="K4" i="6" s="1"/>
  <c r="AA3" i="6"/>
  <c r="F3" i="6" s="1"/>
  <c r="T14" i="6"/>
  <c r="AA4" i="6"/>
  <c r="F4" i="6" s="1"/>
  <c r="H7" i="6"/>
  <c r="H8" i="6" s="1"/>
  <c r="J8" i="6" s="1"/>
  <c r="K8" i="6" s="1"/>
  <c r="J3" i="6"/>
  <c r="M2" i="6"/>
  <c r="V2" i="6" s="1"/>
  <c r="RR30" i="9" l="1"/>
  <c r="AF26" i="3"/>
  <c r="AE9" i="3"/>
  <c r="NA28" i="9"/>
  <c r="RS28" i="9" s="1"/>
  <c r="NH1" i="9"/>
  <c r="NA29" i="9"/>
  <c r="RS29" i="9" s="1"/>
  <c r="NA27" i="9"/>
  <c r="RS27" i="9" s="1"/>
  <c r="NA25" i="9"/>
  <c r="RS25" i="9" s="1"/>
  <c r="NA23" i="9"/>
  <c r="RS23" i="9" s="1"/>
  <c r="NA21" i="9"/>
  <c r="RS21" i="9" s="1"/>
  <c r="NA19" i="9"/>
  <c r="RS19" i="9" s="1"/>
  <c r="NA17" i="9"/>
  <c r="RS17" i="9" s="1"/>
  <c r="NA15" i="9"/>
  <c r="RS15" i="9" s="1"/>
  <c r="NA13" i="9"/>
  <c r="RS13" i="9" s="1"/>
  <c r="NA11" i="9"/>
  <c r="RS11" i="9" s="1"/>
  <c r="NA9" i="9"/>
  <c r="RS9" i="9" s="1"/>
  <c r="NA7" i="9"/>
  <c r="RS7" i="9" s="1"/>
  <c r="NA5" i="9"/>
  <c r="RS5" i="9" s="1"/>
  <c r="NA3" i="9"/>
  <c r="RS3" i="9" s="1"/>
  <c r="NA31" i="9"/>
  <c r="NA2" i="9" s="1"/>
  <c r="NA6" i="9"/>
  <c r="RS6" i="9" s="1"/>
  <c r="NA14" i="9"/>
  <c r="RS14" i="9" s="1"/>
  <c r="NA22" i="9"/>
  <c r="RS22" i="9" s="1"/>
  <c r="NA26" i="9"/>
  <c r="RS26" i="9" s="1"/>
  <c r="NA8" i="9"/>
  <c r="RS8" i="9" s="1"/>
  <c r="NA16" i="9"/>
  <c r="RS16" i="9" s="1"/>
  <c r="NA24" i="9"/>
  <c r="RS24" i="9" s="1"/>
  <c r="NA4" i="9"/>
  <c r="RS4" i="9" s="1"/>
  <c r="NA12" i="9"/>
  <c r="RS12" i="9" s="1"/>
  <c r="NA20" i="9"/>
  <c r="RS20" i="9" s="1"/>
  <c r="NA10" i="9"/>
  <c r="RS10" i="9" s="1"/>
  <c r="NA18" i="9"/>
  <c r="RS18" i="9" s="1"/>
  <c r="MT30" i="9"/>
  <c r="AG6" i="3"/>
  <c r="H14" i="6"/>
  <c r="J7" i="6"/>
  <c r="K7" i="6" s="1"/>
  <c r="K3" i="6"/>
  <c r="B8" i="1"/>
  <c r="B9" i="1" s="1"/>
  <c r="RS30" i="9" l="1"/>
  <c r="AG26" i="3"/>
  <c r="AF9" i="3"/>
  <c r="NH28" i="9"/>
  <c r="RT28" i="9" s="1"/>
  <c r="NO1" i="9"/>
  <c r="NH29" i="9"/>
  <c r="RT29" i="9" s="1"/>
  <c r="NH27" i="9"/>
  <c r="RT27" i="9" s="1"/>
  <c r="NH25" i="9"/>
  <c r="RT25" i="9" s="1"/>
  <c r="NH23" i="9"/>
  <c r="RT23" i="9" s="1"/>
  <c r="NH21" i="9"/>
  <c r="RT21" i="9" s="1"/>
  <c r="NH19" i="9"/>
  <c r="RT19" i="9" s="1"/>
  <c r="NH17" i="9"/>
  <c r="RT17" i="9" s="1"/>
  <c r="NH15" i="9"/>
  <c r="RT15" i="9" s="1"/>
  <c r="NH13" i="9"/>
  <c r="RT13" i="9" s="1"/>
  <c r="NH11" i="9"/>
  <c r="RT11" i="9" s="1"/>
  <c r="NH9" i="9"/>
  <c r="RT9" i="9" s="1"/>
  <c r="NH7" i="9"/>
  <c r="RT7" i="9" s="1"/>
  <c r="NH5" i="9"/>
  <c r="RT5" i="9" s="1"/>
  <c r="NH3" i="9"/>
  <c r="RT3" i="9" s="1"/>
  <c r="NH31" i="9"/>
  <c r="NH2" i="9" s="1"/>
  <c r="NH8" i="9"/>
  <c r="RT8" i="9" s="1"/>
  <c r="NH16" i="9"/>
  <c r="RT16" i="9" s="1"/>
  <c r="NH24" i="9"/>
  <c r="RT24" i="9" s="1"/>
  <c r="NH10" i="9"/>
  <c r="RT10" i="9" s="1"/>
  <c r="NH18" i="9"/>
  <c r="RT18" i="9" s="1"/>
  <c r="NH26" i="9"/>
  <c r="RT26" i="9" s="1"/>
  <c r="NH6" i="9"/>
  <c r="RT6" i="9" s="1"/>
  <c r="NH14" i="9"/>
  <c r="RT14" i="9" s="1"/>
  <c r="NH22" i="9"/>
  <c r="RT22" i="9" s="1"/>
  <c r="NH4" i="9"/>
  <c r="RT4" i="9" s="1"/>
  <c r="NH12" i="9"/>
  <c r="RT12" i="9" s="1"/>
  <c r="NH20" i="9"/>
  <c r="RT20" i="9" s="1"/>
  <c r="NA30" i="9"/>
  <c r="B85" i="1"/>
  <c r="B87" i="1" s="1"/>
  <c r="D7" i="3" s="1"/>
  <c r="D40" i="3" s="1"/>
  <c r="K14" i="6"/>
  <c r="AI6" i="3"/>
  <c r="AH6" i="3"/>
  <c r="C25" i="6"/>
  <c r="C26" i="6"/>
  <c r="H15" i="6"/>
  <c r="H16" i="6" s="1"/>
  <c r="B11" i="1"/>
  <c r="B10" i="1"/>
  <c r="H6" i="2"/>
  <c r="I14" i="2"/>
  <c r="I5" i="2"/>
  <c r="D25" i="1" l="1"/>
  <c r="B72" i="1"/>
  <c r="D5" i="3"/>
  <c r="D16" i="5" s="1"/>
  <c r="B142" i="1"/>
  <c r="D16" i="3" s="1"/>
  <c r="RT30" i="9"/>
  <c r="AI26" i="3"/>
  <c r="AG9" i="3"/>
  <c r="AH9" i="3" s="1"/>
  <c r="AH26" i="3"/>
  <c r="NO29" i="9"/>
  <c r="RU29" i="9" s="1"/>
  <c r="NO6" i="9"/>
  <c r="RU6" i="9" s="1"/>
  <c r="NO14" i="9"/>
  <c r="RU14" i="9" s="1"/>
  <c r="NO22" i="9"/>
  <c r="RU22" i="9" s="1"/>
  <c r="NO7" i="9"/>
  <c r="RU7" i="9" s="1"/>
  <c r="NO15" i="9"/>
  <c r="RU15" i="9" s="1"/>
  <c r="NO23" i="9"/>
  <c r="RU23" i="9" s="1"/>
  <c r="NO4" i="9"/>
  <c r="RU4" i="9" s="1"/>
  <c r="NO8" i="9"/>
  <c r="RU8" i="9" s="1"/>
  <c r="NO16" i="9"/>
  <c r="RU16" i="9" s="1"/>
  <c r="NO24" i="9"/>
  <c r="RU24" i="9" s="1"/>
  <c r="NO31" i="9"/>
  <c r="NO2" i="9" s="1"/>
  <c r="NO9" i="9"/>
  <c r="RU9" i="9" s="1"/>
  <c r="NO17" i="9"/>
  <c r="RU17" i="9" s="1"/>
  <c r="NO25" i="9"/>
  <c r="RU25" i="9" s="1"/>
  <c r="NO12" i="9"/>
  <c r="RU12" i="9" s="1"/>
  <c r="NO20" i="9"/>
  <c r="RU20" i="9" s="1"/>
  <c r="NO28" i="9"/>
  <c r="RU28" i="9" s="1"/>
  <c r="NO5" i="9"/>
  <c r="RU5" i="9" s="1"/>
  <c r="NO13" i="9"/>
  <c r="RU13" i="9" s="1"/>
  <c r="NO21" i="9"/>
  <c r="RU21" i="9" s="1"/>
  <c r="NO10" i="9"/>
  <c r="RU10" i="9" s="1"/>
  <c r="NO18" i="9"/>
  <c r="RU18" i="9" s="1"/>
  <c r="NO26" i="9"/>
  <c r="RU26" i="9" s="1"/>
  <c r="NO3" i="9"/>
  <c r="RU3" i="9" s="1"/>
  <c r="NO11" i="9"/>
  <c r="RU11" i="9" s="1"/>
  <c r="NO19" i="9"/>
  <c r="RU19" i="9" s="1"/>
  <c r="NO27" i="9"/>
  <c r="RU27" i="9" s="1"/>
  <c r="NH30" i="9"/>
  <c r="E7" i="3"/>
  <c r="E40" i="3" s="1"/>
  <c r="AJ6" i="3"/>
  <c r="B144" i="1"/>
  <c r="F6" i="2"/>
  <c r="M6" i="2" s="1"/>
  <c r="B93" i="1"/>
  <c r="D24" i="1"/>
  <c r="E29" i="1"/>
  <c r="F29" i="1" s="1"/>
  <c r="D28" i="1"/>
  <c r="D30" i="1"/>
  <c r="E30" i="1" s="1"/>
  <c r="F30" i="1" s="1"/>
  <c r="D27" i="1"/>
  <c r="D26" i="1"/>
  <c r="E26" i="1" s="1"/>
  <c r="F26" i="1" s="1"/>
  <c r="B19" i="6"/>
  <c r="B20" i="6" s="1"/>
  <c r="C22" i="6" s="1"/>
  <c r="I6" i="2"/>
  <c r="D17" i="5"/>
  <c r="D18" i="5"/>
  <c r="A17" i="5"/>
  <c r="A18" i="5"/>
  <c r="A16" i="5"/>
  <c r="H4" i="2"/>
  <c r="E5" i="3" l="1"/>
  <c r="F5" i="3" s="1"/>
  <c r="G5" i="3" s="1"/>
  <c r="H5" i="3" s="1"/>
  <c r="I5" i="3" s="1"/>
  <c r="J5" i="3" s="1"/>
  <c r="K5" i="3" s="1"/>
  <c r="L5" i="3" s="1"/>
  <c r="M5" i="3" s="1"/>
  <c r="N5" i="3" s="1"/>
  <c r="O5" i="3" s="1"/>
  <c r="P5" i="3" s="1"/>
  <c r="Q5" i="3" s="1"/>
  <c r="R5" i="3" s="1"/>
  <c r="S5" i="3" s="1"/>
  <c r="T5" i="3" s="1"/>
  <c r="U5" i="3" s="1"/>
  <c r="V5" i="3" s="1"/>
  <c r="W5" i="3" s="1"/>
  <c r="X5" i="3" s="1"/>
  <c r="Y5" i="3" s="1"/>
  <c r="Z5" i="3" s="1"/>
  <c r="AA5" i="3" s="1"/>
  <c r="AB5" i="3" s="1"/>
  <c r="AC5" i="3" s="1"/>
  <c r="AD5" i="3" s="1"/>
  <c r="AE5" i="3" s="1"/>
  <c r="AF5" i="3" s="1"/>
  <c r="AG5" i="3" s="1"/>
  <c r="AI5" i="3" s="1"/>
  <c r="AJ5" i="3" s="1"/>
  <c r="AK5" i="3" s="1"/>
  <c r="AL5" i="3" s="1"/>
  <c r="AM5" i="3" s="1"/>
  <c r="AJ26" i="3"/>
  <c r="AI9" i="3"/>
  <c r="RU30" i="9"/>
  <c r="NO30" i="9"/>
  <c r="F7" i="3"/>
  <c r="F40" i="3" s="1"/>
  <c r="E25" i="1"/>
  <c r="F25" i="1" s="1"/>
  <c r="O6" i="2"/>
  <c r="N6" i="2"/>
  <c r="B145" i="1"/>
  <c r="D22" i="3" s="1"/>
  <c r="D25" i="3" s="1"/>
  <c r="B148" i="1"/>
  <c r="AK6" i="3"/>
  <c r="E18" i="5"/>
  <c r="H7" i="2"/>
  <c r="I7" i="2" s="1"/>
  <c r="E7" i="2"/>
  <c r="L7" i="2" s="1"/>
  <c r="AH10" i="3"/>
  <c r="F4" i="2"/>
  <c r="M4" i="2" s="1"/>
  <c r="F7" i="2"/>
  <c r="M7" i="2" s="1"/>
  <c r="D40" i="1"/>
  <c r="B40" i="1" s="1"/>
  <c r="E28" i="1"/>
  <c r="F28" i="1" s="1"/>
  <c r="E24" i="1"/>
  <c r="D31" i="1"/>
  <c r="E27" i="1"/>
  <c r="F27" i="1" s="1"/>
  <c r="C23" i="6"/>
  <c r="H8" i="2"/>
  <c r="D19" i="5"/>
  <c r="D20" i="5" s="1"/>
  <c r="I4" i="2"/>
  <c r="H3" i="2"/>
  <c r="F48" i="1" l="1"/>
  <c r="F50" i="1"/>
  <c r="AH5" i="3"/>
  <c r="AK26" i="3"/>
  <c r="AJ9" i="3"/>
  <c r="G7" i="3"/>
  <c r="G40" i="3" s="1"/>
  <c r="O4" i="2"/>
  <c r="N4" i="2"/>
  <c r="N7" i="2"/>
  <c r="O7" i="2"/>
  <c r="AN5" i="3"/>
  <c r="AL6" i="3"/>
  <c r="F49" i="1"/>
  <c r="F56" i="1"/>
  <c r="F55" i="1"/>
  <c r="F57" i="1"/>
  <c r="I8" i="2"/>
  <c r="F8" i="2"/>
  <c r="I3" i="2"/>
  <c r="E3" i="2"/>
  <c r="F18" i="5"/>
  <c r="B31" i="1"/>
  <c r="D42" i="1"/>
  <c r="E40" i="1"/>
  <c r="F40" i="1"/>
  <c r="E31" i="1"/>
  <c r="F24" i="1"/>
  <c r="F31" i="1" s="1"/>
  <c r="G18" i="5"/>
  <c r="F58" i="1" l="1"/>
  <c r="B58" i="1" s="1"/>
  <c r="F51" i="1"/>
  <c r="AL26" i="3"/>
  <c r="AK9" i="3"/>
  <c r="H7" i="3"/>
  <c r="H40" i="3" s="1"/>
  <c r="F18" i="2"/>
  <c r="M8" i="2"/>
  <c r="E18" i="2"/>
  <c r="L3" i="2"/>
  <c r="AM6" i="3"/>
  <c r="AO5" i="3"/>
  <c r="E42" i="1"/>
  <c r="F42" i="1"/>
  <c r="I9" i="2"/>
  <c r="H18" i="5"/>
  <c r="E16" i="5"/>
  <c r="E1" i="3"/>
  <c r="E8" i="3" s="1"/>
  <c r="AM26" i="3" l="1"/>
  <c r="AL9" i="3"/>
  <c r="I7" i="3"/>
  <c r="I40" i="3" s="1"/>
  <c r="O3" i="2"/>
  <c r="N3" i="2"/>
  <c r="N8" i="2"/>
  <c r="O8" i="2"/>
  <c r="AP5" i="3"/>
  <c r="AN6" i="3"/>
  <c r="B51" i="1"/>
  <c r="F60" i="1"/>
  <c r="D62" i="1" s="1"/>
  <c r="F1" i="3"/>
  <c r="F8" i="3" s="1"/>
  <c r="E12" i="3"/>
  <c r="E17" i="5"/>
  <c r="E19" i="5" s="1"/>
  <c r="E20" i="5" s="1"/>
  <c r="I10" i="2"/>
  <c r="I18" i="5"/>
  <c r="F16" i="5"/>
  <c r="AM9" i="3" l="1"/>
  <c r="AN26" i="3"/>
  <c r="J7" i="3"/>
  <c r="J40" i="3" s="1"/>
  <c r="AO6" i="3"/>
  <c r="AQ5" i="3"/>
  <c r="B125" i="1"/>
  <c r="B2" i="5"/>
  <c r="F62" i="1"/>
  <c r="D2" i="3"/>
  <c r="G1" i="3"/>
  <c r="G8" i="3" s="1"/>
  <c r="F12" i="3"/>
  <c r="E16" i="3"/>
  <c r="F17" i="5"/>
  <c r="F19" i="5" s="1"/>
  <c r="F20" i="5" s="1"/>
  <c r="I12" i="2"/>
  <c r="I11" i="2"/>
  <c r="B147" i="1"/>
  <c r="J18" i="5"/>
  <c r="G16" i="5"/>
  <c r="AN9" i="3" l="1"/>
  <c r="AO26" i="3"/>
  <c r="D21" i="3"/>
  <c r="D20" i="3"/>
  <c r="K7" i="3"/>
  <c r="K40" i="3" s="1"/>
  <c r="M160" i="1"/>
  <c r="L161" i="1"/>
  <c r="L170" i="1"/>
  <c r="M167" i="1"/>
  <c r="M170" i="1"/>
  <c r="L164" i="1"/>
  <c r="L168" i="1"/>
  <c r="M162" i="1"/>
  <c r="M164" i="1"/>
  <c r="M166" i="1"/>
  <c r="M168" i="1"/>
  <c r="M173" i="1"/>
  <c r="L163" i="1"/>
  <c r="L165" i="1"/>
  <c r="L167" i="1"/>
  <c r="L169" i="1"/>
  <c r="M161" i="1"/>
  <c r="M163" i="1"/>
  <c r="M165" i="1"/>
  <c r="M169" i="1"/>
  <c r="L162" i="1"/>
  <c r="L166" i="1"/>
  <c r="L173" i="1"/>
  <c r="L160" i="1"/>
  <c r="G19" i="2"/>
  <c r="G20" i="2"/>
  <c r="F19" i="2"/>
  <c r="E19" i="2"/>
  <c r="AR5" i="3"/>
  <c r="AP6" i="3"/>
  <c r="F16" i="3"/>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I16" i="3" s="1"/>
  <c r="AJ16" i="3" s="1"/>
  <c r="AK16" i="3" s="1"/>
  <c r="AL16" i="3" s="1"/>
  <c r="AM16" i="3" s="1"/>
  <c r="AN16" i="3" s="1"/>
  <c r="AO16" i="3" s="1"/>
  <c r="AP16" i="3" s="1"/>
  <c r="AQ16" i="3" s="1"/>
  <c r="AR16" i="3" s="1"/>
  <c r="H1" i="3"/>
  <c r="H8" i="3" s="1"/>
  <c r="G12" i="3"/>
  <c r="G17" i="5"/>
  <c r="G19" i="5" s="1"/>
  <c r="G20" i="5" s="1"/>
  <c r="I18" i="2"/>
  <c r="K18" i="5"/>
  <c r="H16" i="5"/>
  <c r="N166" i="1" l="1"/>
  <c r="O166" i="1" s="1"/>
  <c r="N160" i="1"/>
  <c r="O160" i="1" s="1"/>
  <c r="AP26" i="3"/>
  <c r="AO9" i="3"/>
  <c r="L7" i="3"/>
  <c r="L40" i="3" s="1"/>
  <c r="N162" i="1"/>
  <c r="O162" i="1" s="1"/>
  <c r="N169" i="1"/>
  <c r="O169" i="1" s="1"/>
  <c r="N170" i="1"/>
  <c r="O170" i="1" s="1"/>
  <c r="L174" i="1"/>
  <c r="N167" i="1"/>
  <c r="O167" i="1" s="1"/>
  <c r="M174" i="1"/>
  <c r="N173" i="1"/>
  <c r="O173" i="1" s="1"/>
  <c r="N163" i="1"/>
  <c r="O163" i="1" s="1"/>
  <c r="N168" i="1"/>
  <c r="O168" i="1" s="1"/>
  <c r="N164" i="1"/>
  <c r="O164" i="1" s="1"/>
  <c r="N161" i="1"/>
  <c r="O161" i="1" s="1"/>
  <c r="N165" i="1"/>
  <c r="O165" i="1" s="1"/>
  <c r="E20" i="2"/>
  <c r="F20" i="2"/>
  <c r="AQ6" i="3"/>
  <c r="AH16" i="3"/>
  <c r="AS16" i="3" s="1"/>
  <c r="D19" i="2"/>
  <c r="D20" i="2"/>
  <c r="D19" i="3"/>
  <c r="I1" i="3"/>
  <c r="I8" i="3" s="1"/>
  <c r="H12" i="3"/>
  <c r="H17" i="5"/>
  <c r="H19" i="5" s="1"/>
  <c r="H20" i="5" s="1"/>
  <c r="L18" i="5"/>
  <c r="I16" i="5"/>
  <c r="AQ26" i="3" l="1"/>
  <c r="AP9" i="3"/>
  <c r="M7" i="3"/>
  <c r="M40" i="3" s="1"/>
  <c r="N174" i="1"/>
  <c r="O174" i="1" s="1"/>
  <c r="O175" i="1" s="1"/>
  <c r="D24" i="3"/>
  <c r="E21" i="3"/>
  <c r="E24" i="3" s="1"/>
  <c r="D23" i="3"/>
  <c r="E20" i="3"/>
  <c r="AR6" i="3"/>
  <c r="J1" i="3"/>
  <c r="J8" i="3" s="1"/>
  <c r="I12" i="3"/>
  <c r="I17" i="5"/>
  <c r="I19" i="5" s="1"/>
  <c r="I20" i="5" s="1"/>
  <c r="E19" i="3"/>
  <c r="M18" i="5"/>
  <c r="J16" i="5"/>
  <c r="AR26" i="3" l="1"/>
  <c r="AQ9" i="3"/>
  <c r="N7" i="3"/>
  <c r="N40" i="3" s="1"/>
  <c r="E22" i="3"/>
  <c r="E25" i="3" s="1"/>
  <c r="E23" i="3"/>
  <c r="F20" i="3"/>
  <c r="F21" i="3"/>
  <c r="AS6" i="3"/>
  <c r="E2" i="3"/>
  <c r="F11" i="3"/>
  <c r="F18" i="3" s="1"/>
  <c r="J11" i="3"/>
  <c r="G11" i="3"/>
  <c r="G18" i="3" s="1"/>
  <c r="H11" i="3"/>
  <c r="H18" i="3" s="1"/>
  <c r="I11" i="3"/>
  <c r="I18" i="3" s="1"/>
  <c r="K1" i="3"/>
  <c r="J12" i="3"/>
  <c r="E11" i="3"/>
  <c r="E18" i="3" s="1"/>
  <c r="D11" i="3"/>
  <c r="D18" i="3" s="1"/>
  <c r="B4" i="5"/>
  <c r="B137" i="1" s="1"/>
  <c r="B138" i="1" s="1"/>
  <c r="J17" i="5"/>
  <c r="J19" i="5" s="1"/>
  <c r="J20" i="5" s="1"/>
  <c r="F19" i="3"/>
  <c r="N18" i="5"/>
  <c r="K16" i="5"/>
  <c r="B126" i="1" l="1"/>
  <c r="B128" i="1" s="1"/>
  <c r="AA14" i="9" s="1"/>
  <c r="AB14" i="9" s="1"/>
  <c r="DW14" i="9" s="1"/>
  <c r="QK14" i="9" s="1"/>
  <c r="O7" i="3"/>
  <c r="O40" i="3" s="1"/>
  <c r="AR9" i="3"/>
  <c r="AS9" i="3" s="1"/>
  <c r="AS26" i="3"/>
  <c r="K11" i="3"/>
  <c r="K8" i="3"/>
  <c r="F24" i="3"/>
  <c r="G21" i="3"/>
  <c r="F23" i="3"/>
  <c r="G20" i="3"/>
  <c r="F2" i="3"/>
  <c r="J18" i="3"/>
  <c r="L1" i="3"/>
  <c r="K12" i="3"/>
  <c r="B5" i="5"/>
  <c r="K17" i="5"/>
  <c r="K19" i="5" s="1"/>
  <c r="K20" i="5" s="1"/>
  <c r="F22" i="3"/>
  <c r="F25" i="3" s="1"/>
  <c r="G19" i="3"/>
  <c r="O18" i="5"/>
  <c r="L16" i="5"/>
  <c r="P7" i="3" l="1"/>
  <c r="P40" i="3" s="1"/>
  <c r="K18" i="3"/>
  <c r="L11" i="3"/>
  <c r="L8" i="3"/>
  <c r="G23" i="3"/>
  <c r="H20" i="3"/>
  <c r="G24" i="3"/>
  <c r="H21" i="3"/>
  <c r="Q7" i="3"/>
  <c r="Q40" i="3" s="1"/>
  <c r="G2" i="3"/>
  <c r="AA6" i="9"/>
  <c r="AB6" i="9" s="1"/>
  <c r="DW6" i="9" s="1"/>
  <c r="QK6" i="9" s="1"/>
  <c r="AA8" i="9"/>
  <c r="AB8" i="9" s="1"/>
  <c r="DW8" i="9" s="1"/>
  <c r="QK8" i="9" s="1"/>
  <c r="AA12" i="9"/>
  <c r="AB12" i="9" s="1"/>
  <c r="DW12" i="9" s="1"/>
  <c r="QK12" i="9" s="1"/>
  <c r="AA15" i="9"/>
  <c r="AB15" i="9" s="1"/>
  <c r="DW15" i="9" s="1"/>
  <c r="QK15" i="9" s="1"/>
  <c r="AA5" i="9"/>
  <c r="AB5" i="9" s="1"/>
  <c r="DW5" i="9" s="1"/>
  <c r="QK5" i="9" s="1"/>
  <c r="AA19" i="9"/>
  <c r="AB19" i="9" s="1"/>
  <c r="DW19" i="9" s="1"/>
  <c r="QK19" i="9" s="1"/>
  <c r="AA9" i="9"/>
  <c r="AB9" i="9" s="1"/>
  <c r="DW9" i="9" s="1"/>
  <c r="QK9" i="9" s="1"/>
  <c r="AA24" i="9"/>
  <c r="AB24" i="9" s="1"/>
  <c r="DW24" i="9" s="1"/>
  <c r="QK24" i="9" s="1"/>
  <c r="AA21" i="9"/>
  <c r="AB21" i="9" s="1"/>
  <c r="DW21" i="9" s="1"/>
  <c r="QK21" i="9" s="1"/>
  <c r="AA18" i="9"/>
  <c r="AB18" i="9" s="1"/>
  <c r="DW18" i="9" s="1"/>
  <c r="QK18" i="9" s="1"/>
  <c r="AA28" i="9"/>
  <c r="AB28" i="9" s="1"/>
  <c r="DW28" i="9" s="1"/>
  <c r="QK28" i="9" s="1"/>
  <c r="AA25" i="9"/>
  <c r="AB25" i="9" s="1"/>
  <c r="DW25" i="9" s="1"/>
  <c r="QK25" i="9" s="1"/>
  <c r="AA22" i="9"/>
  <c r="AB22" i="9" s="1"/>
  <c r="DW22" i="9" s="1"/>
  <c r="QK22" i="9" s="1"/>
  <c r="AA23" i="9"/>
  <c r="AB23" i="9" s="1"/>
  <c r="DW23" i="9" s="1"/>
  <c r="QK23" i="9" s="1"/>
  <c r="AA7" i="9"/>
  <c r="AB7" i="9" s="1"/>
  <c r="DW7" i="9" s="1"/>
  <c r="QK7" i="9" s="1"/>
  <c r="AA16" i="9"/>
  <c r="AB16" i="9" s="1"/>
  <c r="DW16" i="9" s="1"/>
  <c r="QK16" i="9" s="1"/>
  <c r="AA29" i="9"/>
  <c r="AB29" i="9" s="1"/>
  <c r="DW29" i="9" s="1"/>
  <c r="QK29" i="9" s="1"/>
  <c r="AA13" i="9"/>
  <c r="AB13" i="9" s="1"/>
  <c r="DW13" i="9" s="1"/>
  <c r="QK13" i="9" s="1"/>
  <c r="AA26" i="9"/>
  <c r="AB26" i="9" s="1"/>
  <c r="DW26" i="9" s="1"/>
  <c r="QK26" i="9" s="1"/>
  <c r="AA10" i="9"/>
  <c r="AB10" i="9" s="1"/>
  <c r="DW10" i="9" s="1"/>
  <c r="QK10" i="9" s="1"/>
  <c r="AA27" i="9"/>
  <c r="AB27" i="9" s="1"/>
  <c r="DW27" i="9" s="1"/>
  <c r="QK27" i="9" s="1"/>
  <c r="AA11" i="9"/>
  <c r="AB11" i="9" s="1"/>
  <c r="DW11" i="9" s="1"/>
  <c r="QK11" i="9" s="1"/>
  <c r="AA20" i="9"/>
  <c r="AB20" i="9" s="1"/>
  <c r="DW20" i="9" s="1"/>
  <c r="QK20" i="9" s="1"/>
  <c r="AA4" i="9"/>
  <c r="AB4" i="9" s="1"/>
  <c r="DW4" i="9" s="1"/>
  <c r="QK4" i="9" s="1"/>
  <c r="AA17" i="9"/>
  <c r="AB17" i="9" s="1"/>
  <c r="DW17" i="9" s="1"/>
  <c r="QK17" i="9" s="1"/>
  <c r="AA3" i="9"/>
  <c r="AB3" i="9" s="1"/>
  <c r="DW3" i="9" s="1"/>
  <c r="QK3" i="9" s="1"/>
  <c r="BZ28" i="9"/>
  <c r="QD28" i="9" s="1"/>
  <c r="AQ14" i="9"/>
  <c r="PY14" i="9" s="1"/>
  <c r="BS14" i="9"/>
  <c r="QC14" i="9" s="1"/>
  <c r="AJ14" i="9"/>
  <c r="PX14" i="9" s="1"/>
  <c r="BL14" i="9"/>
  <c r="QB14" i="9" s="1"/>
  <c r="BE14" i="9"/>
  <c r="QA14" i="9" s="1"/>
  <c r="CG14" i="9"/>
  <c r="QE14" i="9" s="1"/>
  <c r="AX14" i="9"/>
  <c r="PZ14" i="9" s="1"/>
  <c r="BZ14" i="9"/>
  <c r="QD14" i="9" s="1"/>
  <c r="DI14" i="9"/>
  <c r="QI14" i="9" s="1"/>
  <c r="DB14" i="9"/>
  <c r="QH14" i="9" s="1"/>
  <c r="CN14" i="9"/>
  <c r="QF14" i="9" s="1"/>
  <c r="CU14" i="9"/>
  <c r="QG14" i="9" s="1"/>
  <c r="DP14" i="9"/>
  <c r="QJ14" i="9" s="1"/>
  <c r="M1" i="3"/>
  <c r="L12" i="3"/>
  <c r="B6" i="5"/>
  <c r="AE14" i="9"/>
  <c r="AD14" i="9"/>
  <c r="AL14" i="9" s="1"/>
  <c r="L17" i="5"/>
  <c r="L19" i="5" s="1"/>
  <c r="L20" i="5" s="1"/>
  <c r="G22" i="3"/>
  <c r="G25" i="3" s="1"/>
  <c r="H19" i="3"/>
  <c r="P18" i="5"/>
  <c r="M16" i="5"/>
  <c r="M11" i="3" l="1"/>
  <c r="M8" i="3"/>
  <c r="H24" i="3"/>
  <c r="I21" i="3"/>
  <c r="H23" i="3"/>
  <c r="I20" i="3"/>
  <c r="AE6" i="9"/>
  <c r="AG6" i="9" s="1"/>
  <c r="NV6" i="9" s="1"/>
  <c r="DB6" i="9"/>
  <c r="QH6" i="9" s="1"/>
  <c r="AX6" i="9"/>
  <c r="PZ6" i="9" s="1"/>
  <c r="H2" i="3"/>
  <c r="R7" i="3"/>
  <c r="R40" i="3" s="1"/>
  <c r="AJ5" i="9"/>
  <c r="PX5" i="9" s="1"/>
  <c r="CN19" i="9"/>
  <c r="QF19" i="9" s="1"/>
  <c r="DP24" i="9"/>
  <c r="QJ24" i="9" s="1"/>
  <c r="AJ6" i="9"/>
  <c r="PX6" i="9" s="1"/>
  <c r="BZ6" i="9"/>
  <c r="QD6" i="9" s="1"/>
  <c r="DI5" i="9"/>
  <c r="QI5" i="9" s="1"/>
  <c r="DP6" i="9"/>
  <c r="QJ6" i="9" s="1"/>
  <c r="CN6" i="9"/>
  <c r="QF6" i="9" s="1"/>
  <c r="BE6" i="9"/>
  <c r="QA6" i="9" s="1"/>
  <c r="AQ6" i="9"/>
  <c r="PY6" i="9" s="1"/>
  <c r="AD6" i="9"/>
  <c r="AL6" i="9" s="1"/>
  <c r="AN6" i="9" s="1"/>
  <c r="NW6" i="9" s="1"/>
  <c r="AE11" i="9"/>
  <c r="AG11" i="9" s="1"/>
  <c r="NV11" i="9" s="1"/>
  <c r="CU6" i="9"/>
  <c r="QG6" i="9" s="1"/>
  <c r="BL6" i="9"/>
  <c r="QB6" i="9" s="1"/>
  <c r="AD11" i="9"/>
  <c r="AL11" i="9" s="1"/>
  <c r="AN11" i="9" s="1"/>
  <c r="NW11" i="9" s="1"/>
  <c r="AE5" i="9"/>
  <c r="DI6" i="9"/>
  <c r="QI6" i="9" s="1"/>
  <c r="CG6" i="9"/>
  <c r="QE6" i="9" s="1"/>
  <c r="BS6" i="9"/>
  <c r="QC6" i="9" s="1"/>
  <c r="DB17" i="9"/>
  <c r="QH17" i="9" s="1"/>
  <c r="CU22" i="9"/>
  <c r="QG22" i="9" s="1"/>
  <c r="AX17" i="9"/>
  <c r="PZ17" i="9" s="1"/>
  <c r="BE27" i="9"/>
  <c r="QA27" i="9" s="1"/>
  <c r="BS29" i="9"/>
  <c r="QC29" i="9" s="1"/>
  <c r="AD29" i="9"/>
  <c r="AL29" i="9" s="1"/>
  <c r="AN29" i="9" s="1"/>
  <c r="NW29" i="9" s="1"/>
  <c r="CN17" i="9"/>
  <c r="QF17" i="9" s="1"/>
  <c r="CN27" i="9"/>
  <c r="QF27" i="9" s="1"/>
  <c r="BL27" i="9"/>
  <c r="QB27" i="9" s="1"/>
  <c r="DP5" i="9"/>
  <c r="QJ5" i="9" s="1"/>
  <c r="BS5" i="9"/>
  <c r="QC5" i="9" s="1"/>
  <c r="AJ22" i="9"/>
  <c r="PX22" i="9" s="1"/>
  <c r="AQ29" i="9"/>
  <c r="PY29" i="9" s="1"/>
  <c r="AD27" i="9"/>
  <c r="AL27" i="9" s="1"/>
  <c r="BL17" i="9"/>
  <c r="QB17" i="9" s="1"/>
  <c r="DB27" i="9"/>
  <c r="QH27" i="9" s="1"/>
  <c r="CU5" i="9"/>
  <c r="QG5" i="9" s="1"/>
  <c r="CG5" i="9"/>
  <c r="QE5" i="9" s="1"/>
  <c r="AQ5" i="9"/>
  <c r="PY5" i="9" s="1"/>
  <c r="BS22" i="9"/>
  <c r="QC22" i="9" s="1"/>
  <c r="AE22" i="9"/>
  <c r="AG22" i="9" s="1"/>
  <c r="NV22" i="9" s="1"/>
  <c r="AJ17" i="9"/>
  <c r="PX17" i="9" s="1"/>
  <c r="BZ27" i="9"/>
  <c r="QD27" i="9" s="1"/>
  <c r="DB5" i="9"/>
  <c r="QH5" i="9" s="1"/>
  <c r="BE5" i="9"/>
  <c r="QA5" i="9" s="1"/>
  <c r="AX5" i="9"/>
  <c r="PZ5" i="9" s="1"/>
  <c r="DI22" i="9"/>
  <c r="QI22" i="9" s="1"/>
  <c r="DB29" i="9"/>
  <c r="QH29" i="9" s="1"/>
  <c r="DI15" i="9"/>
  <c r="QI15" i="9" s="1"/>
  <c r="BL15" i="9"/>
  <c r="QB15" i="9" s="1"/>
  <c r="DP12" i="9"/>
  <c r="QJ12" i="9" s="1"/>
  <c r="AD15" i="9"/>
  <c r="AL15" i="9" s="1"/>
  <c r="AN15" i="9" s="1"/>
  <c r="NW15" i="9" s="1"/>
  <c r="DB15" i="9"/>
  <c r="QH15" i="9" s="1"/>
  <c r="AE21" i="9"/>
  <c r="AG21" i="9" s="1"/>
  <c r="NV21" i="9" s="1"/>
  <c r="BS21" i="9"/>
  <c r="QC21" i="9" s="1"/>
  <c r="AX15" i="9"/>
  <c r="PZ15" i="9" s="1"/>
  <c r="BE9" i="9"/>
  <c r="QA9" i="9" s="1"/>
  <c r="CU21" i="9"/>
  <c r="QG21" i="9" s="1"/>
  <c r="DI12" i="9"/>
  <c r="QI12" i="9" s="1"/>
  <c r="AE15" i="9"/>
  <c r="AG15" i="9" s="1"/>
  <c r="NV15" i="9" s="1"/>
  <c r="AQ21" i="9"/>
  <c r="PY21" i="9" s="1"/>
  <c r="CU15" i="9"/>
  <c r="QG15" i="9" s="1"/>
  <c r="AJ15" i="9"/>
  <c r="PX15" i="9" s="1"/>
  <c r="BL9" i="9"/>
  <c r="QB9" i="9" s="1"/>
  <c r="BZ12" i="9"/>
  <c r="QD12" i="9" s="1"/>
  <c r="BS28" i="9"/>
  <c r="QC28" i="9" s="1"/>
  <c r="BS4" i="9"/>
  <c r="QC4" i="9" s="1"/>
  <c r="DI21" i="9"/>
  <c r="QI21" i="9" s="1"/>
  <c r="BZ15" i="9"/>
  <c r="QD15" i="9" s="1"/>
  <c r="AQ25" i="9"/>
  <c r="PY25" i="9" s="1"/>
  <c r="AX12" i="9"/>
  <c r="PZ12" i="9" s="1"/>
  <c r="DP11" i="9"/>
  <c r="QJ11" i="9" s="1"/>
  <c r="AQ8" i="9"/>
  <c r="PY8" i="9" s="1"/>
  <c r="AD28" i="9"/>
  <c r="AL28" i="9" s="1"/>
  <c r="AN28" i="9" s="1"/>
  <c r="NW28" i="9" s="1"/>
  <c r="AD12" i="9"/>
  <c r="AL12" i="9" s="1"/>
  <c r="AN12" i="9" s="1"/>
  <c r="NW12" i="9" s="1"/>
  <c r="AE28" i="9"/>
  <c r="AG28" i="9" s="1"/>
  <c r="NV28" i="9" s="1"/>
  <c r="AQ3" i="9"/>
  <c r="PY3" i="9" s="1"/>
  <c r="BE20" i="9"/>
  <c r="QA20" i="9" s="1"/>
  <c r="BE21" i="9"/>
  <c r="QA21" i="9" s="1"/>
  <c r="CN8" i="9"/>
  <c r="QF8" i="9" s="1"/>
  <c r="BE19" i="9"/>
  <c r="QA19" i="9" s="1"/>
  <c r="DI9" i="9"/>
  <c r="QI9" i="9" s="1"/>
  <c r="AJ12" i="9"/>
  <c r="PX12" i="9" s="1"/>
  <c r="CU28" i="9"/>
  <c r="QG28" i="9" s="1"/>
  <c r="CG26" i="9"/>
  <c r="QE26" i="9" s="1"/>
  <c r="CU23" i="9"/>
  <c r="QG23" i="9" s="1"/>
  <c r="AX13" i="9"/>
  <c r="PZ13" i="9" s="1"/>
  <c r="AD20" i="9"/>
  <c r="AL20" i="9" s="1"/>
  <c r="AN20" i="9" s="1"/>
  <c r="NW20" i="9" s="1"/>
  <c r="AD9" i="9"/>
  <c r="AL9" i="9" s="1"/>
  <c r="AN9" i="9" s="1"/>
  <c r="NW9" i="9" s="1"/>
  <c r="AE12" i="9"/>
  <c r="AG12" i="9" s="1"/>
  <c r="NV12" i="9" s="1"/>
  <c r="AE8" i="9"/>
  <c r="AG8" i="9" s="1"/>
  <c r="NV8" i="9" s="1"/>
  <c r="DB20" i="9"/>
  <c r="QH20" i="9" s="1"/>
  <c r="CG21" i="9"/>
  <c r="QE21" i="9" s="1"/>
  <c r="DI8" i="9"/>
  <c r="QI8" i="9" s="1"/>
  <c r="AQ19" i="9"/>
  <c r="PY19" i="9" s="1"/>
  <c r="CN9" i="9"/>
  <c r="QF9" i="9" s="1"/>
  <c r="BZ9" i="9"/>
  <c r="QD9" i="9" s="1"/>
  <c r="BL12" i="9"/>
  <c r="QB12" i="9" s="1"/>
  <c r="DP28" i="9"/>
  <c r="QJ28" i="9" s="1"/>
  <c r="DP26" i="9"/>
  <c r="QJ26" i="9" s="1"/>
  <c r="AD3" i="9"/>
  <c r="AL3" i="9" s="1"/>
  <c r="DB8" i="9"/>
  <c r="QH8" i="9" s="1"/>
  <c r="BS8" i="9"/>
  <c r="QC8" i="9" s="1"/>
  <c r="DP19" i="9"/>
  <c r="QJ19" i="9" s="1"/>
  <c r="BS19" i="9"/>
  <c r="QC19" i="9" s="1"/>
  <c r="CG19" i="9"/>
  <c r="QE19" i="9" s="1"/>
  <c r="AJ13" i="9"/>
  <c r="PX13" i="9" s="1"/>
  <c r="AD19" i="9"/>
  <c r="AL19" i="9" s="1"/>
  <c r="AN19" i="9" s="1"/>
  <c r="NW19" i="9" s="1"/>
  <c r="AD21" i="9"/>
  <c r="AL21" i="9" s="1"/>
  <c r="AN21" i="9" s="1"/>
  <c r="NW21" i="9" s="1"/>
  <c r="AE9" i="9"/>
  <c r="AG9" i="9" s="1"/>
  <c r="NV9" i="9" s="1"/>
  <c r="BS20" i="9"/>
  <c r="QC20" i="9" s="1"/>
  <c r="CG11" i="9"/>
  <c r="QE11" i="9" s="1"/>
  <c r="DB21" i="9"/>
  <c r="QH21" i="9" s="1"/>
  <c r="DP21" i="9"/>
  <c r="QJ21" i="9" s="1"/>
  <c r="AJ21" i="9"/>
  <c r="PX21" i="9" s="1"/>
  <c r="AX21" i="9"/>
  <c r="PZ21" i="9" s="1"/>
  <c r="CU8" i="9"/>
  <c r="QG8" i="9" s="1"/>
  <c r="AJ8" i="9"/>
  <c r="PX8" i="9" s="1"/>
  <c r="AX8" i="9"/>
  <c r="PZ8" i="9" s="1"/>
  <c r="AX24" i="9"/>
  <c r="PZ24" i="9" s="1"/>
  <c r="DI19" i="9"/>
  <c r="QI19" i="9" s="1"/>
  <c r="CU19" i="9"/>
  <c r="QG19" i="9" s="1"/>
  <c r="AX19" i="9"/>
  <c r="PZ19" i="9" s="1"/>
  <c r="AJ19" i="9"/>
  <c r="PX19" i="9" s="1"/>
  <c r="AJ23" i="9"/>
  <c r="PX23" i="9" s="1"/>
  <c r="CG22" i="9"/>
  <c r="QE22" i="9" s="1"/>
  <c r="DB9" i="9"/>
  <c r="QH9" i="9" s="1"/>
  <c r="CG9" i="9"/>
  <c r="QE9" i="9" s="1"/>
  <c r="AQ9" i="9"/>
  <c r="PY9" i="9" s="1"/>
  <c r="CG12" i="9"/>
  <c r="QE12" i="9" s="1"/>
  <c r="CN12" i="9"/>
  <c r="QF12" i="9" s="1"/>
  <c r="AQ12" i="9"/>
  <c r="PY12" i="9" s="1"/>
  <c r="DI28" i="9"/>
  <c r="QI28" i="9" s="1"/>
  <c r="AJ28" i="9"/>
  <c r="PX28" i="9" s="1"/>
  <c r="CG28" i="9"/>
  <c r="QE28" i="9" s="1"/>
  <c r="DP13" i="9"/>
  <c r="QJ13" i="9" s="1"/>
  <c r="DI29" i="9"/>
  <c r="QI29" i="9" s="1"/>
  <c r="BE7" i="9"/>
  <c r="QA7" i="9" s="1"/>
  <c r="AD8" i="9"/>
  <c r="AL8" i="9" s="1"/>
  <c r="AN8" i="9" s="1"/>
  <c r="NW8" i="9" s="1"/>
  <c r="CN3" i="9"/>
  <c r="QF3" i="9" s="1"/>
  <c r="CG8" i="9"/>
  <c r="QE8" i="9" s="1"/>
  <c r="BE8" i="9"/>
  <c r="QA8" i="9" s="1"/>
  <c r="DI23" i="9"/>
  <c r="QI23" i="9" s="1"/>
  <c r="AE19" i="9"/>
  <c r="AG19" i="9" s="1"/>
  <c r="NV19" i="9" s="1"/>
  <c r="AE23" i="9"/>
  <c r="AG23" i="9" s="1"/>
  <c r="NV23" i="9" s="1"/>
  <c r="BE3" i="9"/>
  <c r="QA3" i="9" s="1"/>
  <c r="CG20" i="9"/>
  <c r="QE20" i="9" s="1"/>
  <c r="BS11" i="9"/>
  <c r="QC11" i="9" s="1"/>
  <c r="CN21" i="9"/>
  <c r="QF21" i="9" s="1"/>
  <c r="BL21" i="9"/>
  <c r="QB21" i="9" s="1"/>
  <c r="BZ21" i="9"/>
  <c r="QD21" i="9" s="1"/>
  <c r="DP8" i="9"/>
  <c r="QJ8" i="9" s="1"/>
  <c r="BL8" i="9"/>
  <c r="QB8" i="9" s="1"/>
  <c r="BZ8" i="9"/>
  <c r="QD8" i="9" s="1"/>
  <c r="AJ24" i="9"/>
  <c r="PX24" i="9" s="1"/>
  <c r="DB19" i="9"/>
  <c r="QH19" i="9" s="1"/>
  <c r="BZ19" i="9"/>
  <c r="QD19" i="9" s="1"/>
  <c r="BL19" i="9"/>
  <c r="QB19" i="9" s="1"/>
  <c r="AX23" i="9"/>
  <c r="PZ23" i="9" s="1"/>
  <c r="CU9" i="9"/>
  <c r="QG9" i="9" s="1"/>
  <c r="DP9" i="9"/>
  <c r="QJ9" i="9" s="1"/>
  <c r="BS9" i="9"/>
  <c r="QC9" i="9" s="1"/>
  <c r="DB12" i="9"/>
  <c r="QH12" i="9" s="1"/>
  <c r="CU12" i="9"/>
  <c r="QG12" i="9" s="1"/>
  <c r="BS12" i="9"/>
  <c r="QC12" i="9" s="1"/>
  <c r="BE12" i="9"/>
  <c r="QA12" i="9" s="1"/>
  <c r="BL28" i="9"/>
  <c r="QB28" i="9" s="1"/>
  <c r="AX28" i="9"/>
  <c r="PZ28" i="9" s="1"/>
  <c r="CU13" i="9"/>
  <c r="QG13" i="9" s="1"/>
  <c r="AQ7" i="9"/>
  <c r="PY7" i="9" s="1"/>
  <c r="CN15" i="9"/>
  <c r="QF15" i="9" s="1"/>
  <c r="AQ15" i="9"/>
  <c r="PY15" i="9" s="1"/>
  <c r="BE15" i="9"/>
  <c r="QA15" i="9" s="1"/>
  <c r="DI25" i="9"/>
  <c r="QI25" i="9" s="1"/>
  <c r="CN10" i="9"/>
  <c r="QF10" i="9" s="1"/>
  <c r="CU17" i="9"/>
  <c r="QG17" i="9" s="1"/>
  <c r="BZ17" i="9"/>
  <c r="QD17" i="9" s="1"/>
  <c r="AQ27" i="9"/>
  <c r="PY27" i="9" s="1"/>
  <c r="BZ18" i="9"/>
  <c r="QD18" i="9" s="1"/>
  <c r="CN5" i="9"/>
  <c r="QF5" i="9" s="1"/>
  <c r="BL5" i="9"/>
  <c r="QB5" i="9" s="1"/>
  <c r="BZ5" i="9"/>
  <c r="QD5" i="9" s="1"/>
  <c r="DP15" i="9"/>
  <c r="QJ15" i="9" s="1"/>
  <c r="BS15" i="9"/>
  <c r="QC15" i="9" s="1"/>
  <c r="CG15" i="9"/>
  <c r="QE15" i="9" s="1"/>
  <c r="AX22" i="9"/>
  <c r="PZ22" i="9" s="1"/>
  <c r="AJ9" i="9"/>
  <c r="PX9" i="9" s="1"/>
  <c r="AX9" i="9"/>
  <c r="PZ9" i="9" s="1"/>
  <c r="DB28" i="9"/>
  <c r="QH28" i="9" s="1"/>
  <c r="CN28" i="9"/>
  <c r="QF28" i="9" s="1"/>
  <c r="AQ28" i="9"/>
  <c r="PY28" i="9" s="1"/>
  <c r="BE28" i="9"/>
  <c r="QA28" i="9" s="1"/>
  <c r="AJ26" i="9"/>
  <c r="PX26" i="9" s="1"/>
  <c r="CN29" i="9"/>
  <c r="QF29" i="9" s="1"/>
  <c r="DI7" i="9"/>
  <c r="QI7" i="9" s="1"/>
  <c r="BE29" i="9"/>
  <c r="QA29" i="9" s="1"/>
  <c r="BL16" i="9"/>
  <c r="QB16" i="9" s="1"/>
  <c r="AD18" i="9"/>
  <c r="AL18" i="9" s="1"/>
  <c r="AN18" i="9" s="1"/>
  <c r="NW18" i="9" s="1"/>
  <c r="AD4" i="9"/>
  <c r="AL4" i="9" s="1"/>
  <c r="BS18" i="9"/>
  <c r="QC18" i="9" s="1"/>
  <c r="AJ25" i="9"/>
  <c r="PX25" i="9" s="1"/>
  <c r="AD22" i="9"/>
  <c r="AL22" i="9" s="1"/>
  <c r="AN22" i="9" s="1"/>
  <c r="NW22" i="9" s="1"/>
  <c r="AE17" i="9"/>
  <c r="AG17" i="9" s="1"/>
  <c r="NV17" i="9" s="1"/>
  <c r="AE29" i="9"/>
  <c r="AG29" i="9" s="1"/>
  <c r="NV29" i="9" s="1"/>
  <c r="DP17" i="9"/>
  <c r="QJ17" i="9" s="1"/>
  <c r="BE17" i="9"/>
  <c r="QA17" i="9" s="1"/>
  <c r="AQ17" i="9"/>
  <c r="PY17" i="9" s="1"/>
  <c r="CU4" i="9"/>
  <c r="QG4" i="9" s="1"/>
  <c r="DP27" i="9"/>
  <c r="QJ27" i="9" s="1"/>
  <c r="BS27" i="9"/>
  <c r="QC27" i="9" s="1"/>
  <c r="CG27" i="9"/>
  <c r="QE27" i="9" s="1"/>
  <c r="CU18" i="9"/>
  <c r="QG18" i="9" s="1"/>
  <c r="BL18" i="9"/>
  <c r="QB18" i="9" s="1"/>
  <c r="DB22" i="9"/>
  <c r="QH22" i="9" s="1"/>
  <c r="BZ22" i="9"/>
  <c r="QD22" i="9" s="1"/>
  <c r="BL22" i="9"/>
  <c r="QB22" i="9" s="1"/>
  <c r="CN25" i="9"/>
  <c r="QF25" i="9" s="1"/>
  <c r="BS10" i="9"/>
  <c r="QC10" i="9" s="1"/>
  <c r="CU29" i="9"/>
  <c r="QG29" i="9" s="1"/>
  <c r="CG29" i="9"/>
  <c r="QE29" i="9" s="1"/>
  <c r="AJ29" i="9"/>
  <c r="PX29" i="9" s="1"/>
  <c r="AX29" i="9"/>
  <c r="PZ29" i="9" s="1"/>
  <c r="CN4" i="9"/>
  <c r="QF4" i="9" s="1"/>
  <c r="DB18" i="9"/>
  <c r="QH18" i="9" s="1"/>
  <c r="DB25" i="9"/>
  <c r="QH25" i="9" s="1"/>
  <c r="CG16" i="9"/>
  <c r="QE16" i="9" s="1"/>
  <c r="AD25" i="9"/>
  <c r="AL25" i="9" s="1"/>
  <c r="AN25" i="9" s="1"/>
  <c r="NW25" i="9" s="1"/>
  <c r="AD17" i="9"/>
  <c r="AL17" i="9" s="1"/>
  <c r="AN17" i="9" s="1"/>
  <c r="NW17" i="9" s="1"/>
  <c r="AE27" i="9"/>
  <c r="AG27" i="9" s="1"/>
  <c r="NV27" i="9" s="1"/>
  <c r="DI17" i="9"/>
  <c r="QI17" i="9" s="1"/>
  <c r="CG17" i="9"/>
  <c r="QE17" i="9" s="1"/>
  <c r="BS17" i="9"/>
  <c r="QC17" i="9" s="1"/>
  <c r="DB4" i="9"/>
  <c r="QH4" i="9" s="1"/>
  <c r="BE4" i="9"/>
  <c r="QA4" i="9" s="1"/>
  <c r="DI27" i="9"/>
  <c r="QI27" i="9" s="1"/>
  <c r="CU27" i="9"/>
  <c r="QG27" i="9" s="1"/>
  <c r="AX27" i="9"/>
  <c r="PZ27" i="9" s="1"/>
  <c r="AJ27" i="9"/>
  <c r="PX27" i="9" s="1"/>
  <c r="CG18" i="9"/>
  <c r="QE18" i="9" s="1"/>
  <c r="DP22" i="9"/>
  <c r="QJ22" i="9" s="1"/>
  <c r="CN22" i="9"/>
  <c r="QF22" i="9" s="1"/>
  <c r="BE22" i="9"/>
  <c r="QA22" i="9" s="1"/>
  <c r="AQ22" i="9"/>
  <c r="PY22" i="9" s="1"/>
  <c r="CG25" i="9"/>
  <c r="QE25" i="9" s="1"/>
  <c r="AX25" i="9"/>
  <c r="PZ25" i="9" s="1"/>
  <c r="CG10" i="9"/>
  <c r="QE10" i="9" s="1"/>
  <c r="DP29" i="9"/>
  <c r="QJ29" i="9" s="1"/>
  <c r="BL29" i="9"/>
  <c r="QB29" i="9" s="1"/>
  <c r="BZ29" i="9"/>
  <c r="QD29" i="9" s="1"/>
  <c r="BZ16" i="9"/>
  <c r="QD16" i="9" s="1"/>
  <c r="AD13" i="9"/>
  <c r="AL13" i="9" s="1"/>
  <c r="AN13" i="9" s="1"/>
  <c r="NW13" i="9" s="1"/>
  <c r="AE13" i="9"/>
  <c r="AG13" i="9" s="1"/>
  <c r="NV13" i="9" s="1"/>
  <c r="DI3" i="9"/>
  <c r="QI3" i="9" s="1"/>
  <c r="DB3" i="9"/>
  <c r="QH3" i="9" s="1"/>
  <c r="AX3" i="9"/>
  <c r="PZ3" i="9" s="1"/>
  <c r="AJ3" i="9"/>
  <c r="PX3" i="9" s="1"/>
  <c r="DB11" i="9"/>
  <c r="QH11" i="9" s="1"/>
  <c r="BZ11" i="9"/>
  <c r="QD11" i="9" s="1"/>
  <c r="BL11" i="9"/>
  <c r="QB11" i="9" s="1"/>
  <c r="CU24" i="9"/>
  <c r="QG24" i="9" s="1"/>
  <c r="CN24" i="9"/>
  <c r="QF24" i="9" s="1"/>
  <c r="AQ24" i="9"/>
  <c r="PY24" i="9" s="1"/>
  <c r="DP23" i="9"/>
  <c r="QJ23" i="9" s="1"/>
  <c r="AQ23" i="9"/>
  <c r="PY23" i="9" s="1"/>
  <c r="BE23" i="9"/>
  <c r="QA23" i="9" s="1"/>
  <c r="DB13" i="9"/>
  <c r="QH13" i="9" s="1"/>
  <c r="BE13" i="9"/>
  <c r="QA13" i="9" s="1"/>
  <c r="AQ13" i="9"/>
  <c r="PY13" i="9" s="1"/>
  <c r="AD24" i="9"/>
  <c r="AL24" i="9" s="1"/>
  <c r="AN24" i="9" s="1"/>
  <c r="NW24" i="9" s="1"/>
  <c r="AD23" i="9"/>
  <c r="AL23" i="9" s="1"/>
  <c r="AN23" i="9" s="1"/>
  <c r="NW23" i="9" s="1"/>
  <c r="AE25" i="9"/>
  <c r="AG25" i="9" s="1"/>
  <c r="NV25" i="9" s="1"/>
  <c r="AE18" i="9"/>
  <c r="AG18" i="9" s="1"/>
  <c r="NV18" i="9" s="1"/>
  <c r="AE24" i="9"/>
  <c r="AG24" i="9" s="1"/>
  <c r="NV24" i="9" s="1"/>
  <c r="AE3" i="9"/>
  <c r="AG3" i="9" s="1"/>
  <c r="NV3" i="9" s="1"/>
  <c r="CU3" i="9"/>
  <c r="QG3" i="9" s="1"/>
  <c r="BZ3" i="9"/>
  <c r="QD3" i="9" s="1"/>
  <c r="BL3" i="9"/>
  <c r="QB3" i="9" s="1"/>
  <c r="DI4" i="9"/>
  <c r="QI4" i="9" s="1"/>
  <c r="AQ4" i="9"/>
  <c r="PY4" i="9" s="1"/>
  <c r="CU11" i="9"/>
  <c r="QG11" i="9" s="1"/>
  <c r="AQ11" i="9"/>
  <c r="PY11" i="9" s="1"/>
  <c r="BE11" i="9"/>
  <c r="QA11" i="9" s="1"/>
  <c r="DP18" i="9"/>
  <c r="QJ18" i="9" s="1"/>
  <c r="DI18" i="9"/>
  <c r="QI18" i="9" s="1"/>
  <c r="BE18" i="9"/>
  <c r="QA18" i="9" s="1"/>
  <c r="AQ18" i="9"/>
  <c r="PY18" i="9" s="1"/>
  <c r="DB24" i="9"/>
  <c r="QH24" i="9" s="1"/>
  <c r="CG24" i="9"/>
  <c r="QE24" i="9" s="1"/>
  <c r="BS24" i="9"/>
  <c r="QC24" i="9" s="1"/>
  <c r="BE24" i="9"/>
  <c r="QA24" i="9" s="1"/>
  <c r="CN23" i="9"/>
  <c r="QF23" i="9" s="1"/>
  <c r="BS23" i="9"/>
  <c r="QC23" i="9" s="1"/>
  <c r="CG23" i="9"/>
  <c r="QE23" i="9" s="1"/>
  <c r="CU25" i="9"/>
  <c r="QG25" i="9" s="1"/>
  <c r="BE25" i="9"/>
  <c r="QA25" i="9" s="1"/>
  <c r="BS25" i="9"/>
  <c r="QC25" i="9" s="1"/>
  <c r="AX10" i="9"/>
  <c r="PZ10" i="9" s="1"/>
  <c r="CN13" i="9"/>
  <c r="QF13" i="9" s="1"/>
  <c r="CG13" i="9"/>
  <c r="QE13" i="9" s="1"/>
  <c r="BS13" i="9"/>
  <c r="QC13" i="9" s="1"/>
  <c r="AJ16" i="9"/>
  <c r="PX16" i="9" s="1"/>
  <c r="DP3" i="9"/>
  <c r="QJ3" i="9" s="1"/>
  <c r="BS3" i="9"/>
  <c r="QC3" i="9" s="1"/>
  <c r="CG3" i="9"/>
  <c r="QE3" i="9" s="1"/>
  <c r="DI11" i="9"/>
  <c r="QI11" i="9" s="1"/>
  <c r="CN11" i="9"/>
  <c r="QF11" i="9" s="1"/>
  <c r="AX11" i="9"/>
  <c r="PZ11" i="9" s="1"/>
  <c r="AJ11" i="9"/>
  <c r="PX11" i="9" s="1"/>
  <c r="CN18" i="9"/>
  <c r="QF18" i="9" s="1"/>
  <c r="AX18" i="9"/>
  <c r="PZ18" i="9" s="1"/>
  <c r="AJ18" i="9"/>
  <c r="PX18" i="9" s="1"/>
  <c r="DI24" i="9"/>
  <c r="QI24" i="9" s="1"/>
  <c r="BL24" i="9"/>
  <c r="QB24" i="9" s="1"/>
  <c r="BZ24" i="9"/>
  <c r="QD24" i="9" s="1"/>
  <c r="DB23" i="9"/>
  <c r="QH23" i="9" s="1"/>
  <c r="BZ23" i="9"/>
  <c r="QD23" i="9" s="1"/>
  <c r="BL23" i="9"/>
  <c r="QB23" i="9" s="1"/>
  <c r="DP25" i="9"/>
  <c r="QJ25" i="9" s="1"/>
  <c r="BL25" i="9"/>
  <c r="QB25" i="9" s="1"/>
  <c r="BZ25" i="9"/>
  <c r="QD25" i="9" s="1"/>
  <c r="DB10" i="9"/>
  <c r="QH10" i="9" s="1"/>
  <c r="AJ10" i="9"/>
  <c r="PX10" i="9" s="1"/>
  <c r="DI13" i="9"/>
  <c r="QI13" i="9" s="1"/>
  <c r="BL13" i="9"/>
  <c r="QB13" i="9" s="1"/>
  <c r="BZ13" i="9"/>
  <c r="QD13" i="9" s="1"/>
  <c r="DP16" i="9"/>
  <c r="QJ16" i="9" s="1"/>
  <c r="AX16" i="9"/>
  <c r="PZ16" i="9" s="1"/>
  <c r="DW30" i="9"/>
  <c r="AJ20" i="9"/>
  <c r="PX20" i="9" s="1"/>
  <c r="CU26" i="9"/>
  <c r="QG26" i="9" s="1"/>
  <c r="BL26" i="9"/>
  <c r="QB26" i="9" s="1"/>
  <c r="AD7" i="9"/>
  <c r="AL7" i="9" s="1"/>
  <c r="AN7" i="9" s="1"/>
  <c r="NW7" i="9" s="1"/>
  <c r="AE4" i="9"/>
  <c r="AG4" i="9" s="1"/>
  <c r="NV4" i="9" s="1"/>
  <c r="AE10" i="9"/>
  <c r="AG10" i="9" s="1"/>
  <c r="NV10" i="9" s="1"/>
  <c r="AE16" i="9"/>
  <c r="AG16" i="9" s="1"/>
  <c r="NV16" i="9" s="1"/>
  <c r="DP4" i="9"/>
  <c r="QJ4" i="9" s="1"/>
  <c r="BL4" i="9"/>
  <c r="QB4" i="9" s="1"/>
  <c r="BZ4" i="9"/>
  <c r="QD4" i="9" s="1"/>
  <c r="DI20" i="9"/>
  <c r="QI20" i="9" s="1"/>
  <c r="CN20" i="9"/>
  <c r="QF20" i="9" s="1"/>
  <c r="AQ20" i="9"/>
  <c r="PY20" i="9" s="1"/>
  <c r="CU10" i="9"/>
  <c r="QG10" i="9" s="1"/>
  <c r="DI10" i="9"/>
  <c r="QI10" i="9" s="1"/>
  <c r="BE10" i="9"/>
  <c r="QA10" i="9" s="1"/>
  <c r="AQ10" i="9"/>
  <c r="PY10" i="9" s="1"/>
  <c r="DI26" i="9"/>
  <c r="QI26" i="9" s="1"/>
  <c r="BE26" i="9"/>
  <c r="QA26" i="9" s="1"/>
  <c r="BS26" i="9"/>
  <c r="QC26" i="9" s="1"/>
  <c r="DB16" i="9"/>
  <c r="QH16" i="9" s="1"/>
  <c r="CU16" i="9"/>
  <c r="QG16" i="9" s="1"/>
  <c r="BS16" i="9"/>
  <c r="QC16" i="9" s="1"/>
  <c r="BE16" i="9"/>
  <c r="QA16" i="9" s="1"/>
  <c r="CU7" i="9"/>
  <c r="QG7" i="9" s="1"/>
  <c r="BZ7" i="9"/>
  <c r="QD7" i="9" s="1"/>
  <c r="BL7" i="9"/>
  <c r="QB7" i="9" s="1"/>
  <c r="DP20" i="9"/>
  <c r="QJ20" i="9" s="1"/>
  <c r="AX20" i="9"/>
  <c r="PZ20" i="9" s="1"/>
  <c r="AX26" i="9"/>
  <c r="PZ26" i="9" s="1"/>
  <c r="DP7" i="9"/>
  <c r="QJ7" i="9" s="1"/>
  <c r="BS7" i="9"/>
  <c r="QC7" i="9" s="1"/>
  <c r="CG7" i="9"/>
  <c r="QE7" i="9" s="1"/>
  <c r="AA30" i="9"/>
  <c r="AD26" i="9"/>
  <c r="AL26" i="9" s="1"/>
  <c r="AN26" i="9" s="1"/>
  <c r="NW26" i="9" s="1"/>
  <c r="AD10" i="9"/>
  <c r="AL10" i="9" s="1"/>
  <c r="AD16" i="9"/>
  <c r="AL16" i="9" s="1"/>
  <c r="AN16" i="9" s="1"/>
  <c r="NW16" i="9" s="1"/>
  <c r="AE20" i="9"/>
  <c r="AG20" i="9" s="1"/>
  <c r="NV20" i="9" s="1"/>
  <c r="AE26" i="9"/>
  <c r="AG26" i="9" s="1"/>
  <c r="NV26" i="9" s="1"/>
  <c r="AE7" i="9"/>
  <c r="AG7" i="9" s="1"/>
  <c r="NV7" i="9" s="1"/>
  <c r="CG4" i="9"/>
  <c r="QE4" i="9" s="1"/>
  <c r="AJ4" i="9"/>
  <c r="PX4" i="9" s="1"/>
  <c r="AX4" i="9"/>
  <c r="PZ4" i="9" s="1"/>
  <c r="CU20" i="9"/>
  <c r="QG20" i="9" s="1"/>
  <c r="BL20" i="9"/>
  <c r="QB20" i="9" s="1"/>
  <c r="BZ20" i="9"/>
  <c r="QD20" i="9" s="1"/>
  <c r="DP10" i="9"/>
  <c r="QJ10" i="9" s="1"/>
  <c r="BZ10" i="9"/>
  <c r="QD10" i="9" s="1"/>
  <c r="BL10" i="9"/>
  <c r="QB10" i="9" s="1"/>
  <c r="DB26" i="9"/>
  <c r="QH26" i="9" s="1"/>
  <c r="BZ26" i="9"/>
  <c r="QD26" i="9" s="1"/>
  <c r="CN26" i="9"/>
  <c r="QF26" i="9" s="1"/>
  <c r="AQ26" i="9"/>
  <c r="PY26" i="9" s="1"/>
  <c r="DI16" i="9"/>
  <c r="QI16" i="9" s="1"/>
  <c r="CN16" i="9"/>
  <c r="QF16" i="9" s="1"/>
  <c r="AQ16" i="9"/>
  <c r="PY16" i="9" s="1"/>
  <c r="CN7" i="9"/>
  <c r="QF7" i="9" s="1"/>
  <c r="DB7" i="9"/>
  <c r="QH7" i="9" s="1"/>
  <c r="AX7" i="9"/>
  <c r="PZ7" i="9" s="1"/>
  <c r="AJ7" i="9"/>
  <c r="PX7" i="9" s="1"/>
  <c r="L18" i="3"/>
  <c r="N1" i="3"/>
  <c r="M12" i="3"/>
  <c r="AG14" i="9"/>
  <c r="NV14" i="9" s="1"/>
  <c r="B7" i="5"/>
  <c r="AB30" i="9"/>
  <c r="AD5" i="9"/>
  <c r="AL5" i="9" s="1"/>
  <c r="AN14" i="9"/>
  <c r="NW14" i="9" s="1"/>
  <c r="AI14" i="9"/>
  <c r="AK14" i="9" s="1"/>
  <c r="AS14" i="9" s="1"/>
  <c r="M17" i="5"/>
  <c r="M19" i="5" s="1"/>
  <c r="M20" i="5" s="1"/>
  <c r="H22" i="3"/>
  <c r="H25" i="3" s="1"/>
  <c r="I19" i="3"/>
  <c r="Q18" i="5"/>
  <c r="N16" i="5"/>
  <c r="N11" i="3" l="1"/>
  <c r="N8" i="3"/>
  <c r="I23" i="3"/>
  <c r="J20" i="3"/>
  <c r="I24" i="3"/>
  <c r="J21" i="3"/>
  <c r="AI15" i="9"/>
  <c r="AK15" i="9" s="1"/>
  <c r="AS15" i="9" s="1"/>
  <c r="AU15" i="9" s="1"/>
  <c r="NX15" i="9" s="1"/>
  <c r="AI19" i="9"/>
  <c r="AK19" i="9" s="1"/>
  <c r="AS19" i="9" s="1"/>
  <c r="AU19" i="9" s="1"/>
  <c r="NX19" i="9" s="1"/>
  <c r="AI20" i="9"/>
  <c r="AK20" i="9" s="1"/>
  <c r="AS20" i="9" s="1"/>
  <c r="AU20" i="9" s="1"/>
  <c r="NX20" i="9" s="1"/>
  <c r="AI6" i="9"/>
  <c r="AK6" i="9" s="1"/>
  <c r="S7" i="3"/>
  <c r="S40" i="3" s="1"/>
  <c r="I2" i="3"/>
  <c r="AI3" i="9"/>
  <c r="AK3" i="9" s="1"/>
  <c r="AP3" i="9" s="1"/>
  <c r="AH23" i="9"/>
  <c r="RW23" i="9" s="1"/>
  <c r="AI29" i="9"/>
  <c r="AK29" i="9" s="1"/>
  <c r="AI11" i="9"/>
  <c r="AK11" i="9" s="1"/>
  <c r="AS11" i="9" s="1"/>
  <c r="AU11" i="9" s="1"/>
  <c r="NX11" i="9" s="1"/>
  <c r="AI27" i="9"/>
  <c r="AK27" i="9" s="1"/>
  <c r="AH9" i="9"/>
  <c r="RW9" i="9" s="1"/>
  <c r="AI12" i="9"/>
  <c r="AK12" i="9" s="1"/>
  <c r="AS12" i="9" s="1"/>
  <c r="AU12" i="9" s="1"/>
  <c r="NX12" i="9" s="1"/>
  <c r="AH17" i="9"/>
  <c r="RW17" i="9" s="1"/>
  <c r="AI21" i="9"/>
  <c r="AK21" i="9" s="1"/>
  <c r="AI28" i="9"/>
  <c r="AK28" i="9" s="1"/>
  <c r="AS28" i="9" s="1"/>
  <c r="AU28" i="9" s="1"/>
  <c r="NX28" i="9" s="1"/>
  <c r="AI22" i="9"/>
  <c r="AK22" i="9" s="1"/>
  <c r="AS22" i="9" s="1"/>
  <c r="AU22" i="9" s="1"/>
  <c r="NX22" i="9" s="1"/>
  <c r="AI25" i="9"/>
  <c r="AK25" i="9" s="1"/>
  <c r="AS25" i="9" s="1"/>
  <c r="AI8" i="9"/>
  <c r="AK8" i="9" s="1"/>
  <c r="AS8" i="9" s="1"/>
  <c r="AU8" i="9" s="1"/>
  <c r="NX8" i="9" s="1"/>
  <c r="AI13" i="9"/>
  <c r="AK13" i="9" s="1"/>
  <c r="AS13" i="9" s="1"/>
  <c r="AU13" i="9" s="1"/>
  <c r="NX13" i="9" s="1"/>
  <c r="AI9" i="9"/>
  <c r="AK9" i="9" s="1"/>
  <c r="DP30" i="9"/>
  <c r="AQ30" i="9"/>
  <c r="AI18" i="9"/>
  <c r="AK18" i="9" s="1"/>
  <c r="AS18" i="9" s="1"/>
  <c r="AU18" i="9" s="1"/>
  <c r="NX18" i="9" s="1"/>
  <c r="AI17" i="9"/>
  <c r="AK17" i="9" s="1"/>
  <c r="AS17" i="9" s="1"/>
  <c r="AU17" i="9" s="1"/>
  <c r="NX17" i="9" s="1"/>
  <c r="BS30" i="9"/>
  <c r="AI7" i="9"/>
  <c r="AK7" i="9" s="1"/>
  <c r="AS7" i="9" s="1"/>
  <c r="AU7" i="9" s="1"/>
  <c r="NX7" i="9" s="1"/>
  <c r="AI10" i="9"/>
  <c r="AK10" i="9" s="1"/>
  <c r="AS10" i="9" s="1"/>
  <c r="AU10" i="9" s="1"/>
  <c r="NX10" i="9" s="1"/>
  <c r="AI4" i="9"/>
  <c r="AK4" i="9" s="1"/>
  <c r="AP4" i="9" s="1"/>
  <c r="AR4" i="9" s="1"/>
  <c r="BE30" i="9"/>
  <c r="AI23" i="9"/>
  <c r="AK23" i="9" s="1"/>
  <c r="AS23" i="9" s="1"/>
  <c r="AI24" i="9"/>
  <c r="AK24" i="9" s="1"/>
  <c r="AS24" i="9" s="1"/>
  <c r="AU24" i="9" s="1"/>
  <c r="NX24" i="9" s="1"/>
  <c r="CG30" i="9"/>
  <c r="AX30" i="9"/>
  <c r="CU30" i="9"/>
  <c r="BL30" i="9"/>
  <c r="AI26" i="9"/>
  <c r="AK26" i="9" s="1"/>
  <c r="AS26" i="9" s="1"/>
  <c r="AU26" i="9" s="1"/>
  <c r="NX26" i="9" s="1"/>
  <c r="CN30" i="9"/>
  <c r="DB30" i="9"/>
  <c r="DI30" i="9"/>
  <c r="BZ30" i="9"/>
  <c r="AI16" i="9"/>
  <c r="AK16" i="9" s="1"/>
  <c r="AS16" i="9" s="1"/>
  <c r="AU16" i="9" s="1"/>
  <c r="NX16" i="9" s="1"/>
  <c r="M18" i="3"/>
  <c r="O1" i="3"/>
  <c r="N12" i="3"/>
  <c r="AH10" i="9"/>
  <c r="RW10" i="9" s="1"/>
  <c r="AH15" i="9"/>
  <c r="RW15" i="9" s="1"/>
  <c r="AH21" i="9"/>
  <c r="RW21" i="9" s="1"/>
  <c r="AH3" i="9"/>
  <c r="RW3" i="9" s="1"/>
  <c r="AH7" i="9"/>
  <c r="RW7" i="9" s="1"/>
  <c r="AO25" i="9"/>
  <c r="RX25" i="9" s="1"/>
  <c r="AH26" i="9"/>
  <c r="RW26" i="9" s="1"/>
  <c r="AH6" i="9"/>
  <c r="RW6" i="9" s="1"/>
  <c r="AO17" i="9"/>
  <c r="RX17" i="9" s="1"/>
  <c r="AO22" i="9"/>
  <c r="RX22" i="9" s="1"/>
  <c r="AO13" i="9"/>
  <c r="RX13" i="9" s="1"/>
  <c r="AO18" i="9"/>
  <c r="RX18" i="9" s="1"/>
  <c r="AO12" i="9"/>
  <c r="RX12" i="9" s="1"/>
  <c r="AO20" i="9"/>
  <c r="RX20" i="9" s="1"/>
  <c r="AO16" i="9"/>
  <c r="RX16" i="9" s="1"/>
  <c r="AO9" i="9"/>
  <c r="RX9" i="9" s="1"/>
  <c r="AO26" i="9"/>
  <c r="RX26" i="9" s="1"/>
  <c r="AH11" i="9"/>
  <c r="RW11" i="9" s="1"/>
  <c r="AH29" i="9"/>
  <c r="RW29" i="9" s="1"/>
  <c r="AH19" i="9"/>
  <c r="RW19" i="9" s="1"/>
  <c r="AH4" i="9"/>
  <c r="RW4" i="9" s="1"/>
  <c r="AH22" i="9"/>
  <c r="RW22" i="9" s="1"/>
  <c r="AO21" i="9"/>
  <c r="RX21" i="9" s="1"/>
  <c r="AO6" i="9"/>
  <c r="RX6" i="9" s="1"/>
  <c r="AO29" i="9"/>
  <c r="RX29" i="9" s="1"/>
  <c r="AO15" i="9"/>
  <c r="RX15" i="9" s="1"/>
  <c r="AH20" i="9"/>
  <c r="RW20" i="9" s="1"/>
  <c r="AH18" i="9"/>
  <c r="RW18" i="9" s="1"/>
  <c r="AO19" i="9"/>
  <c r="RX19" i="9" s="1"/>
  <c r="AO23" i="9"/>
  <c r="RX23" i="9" s="1"/>
  <c r="AO28" i="9"/>
  <c r="RX28" i="9" s="1"/>
  <c r="AH14" i="9"/>
  <c r="RW14" i="9" s="1"/>
  <c r="AH24" i="9"/>
  <c r="RW24" i="9" s="1"/>
  <c r="AO14" i="9"/>
  <c r="RX14" i="9" s="1"/>
  <c r="AO7" i="9"/>
  <c r="RX7" i="9" s="1"/>
  <c r="AH27" i="9"/>
  <c r="RW27" i="9" s="1"/>
  <c r="AO11" i="9"/>
  <c r="RX11" i="9" s="1"/>
  <c r="AO24" i="9"/>
  <c r="RX24" i="9" s="1"/>
  <c r="AH12" i="9"/>
  <c r="RW12" i="9" s="1"/>
  <c r="AO8" i="9"/>
  <c r="RX8" i="9" s="1"/>
  <c r="AH16" i="9"/>
  <c r="RW16" i="9" s="1"/>
  <c r="AH25" i="9"/>
  <c r="RW25" i="9" s="1"/>
  <c r="AH8" i="9"/>
  <c r="RW8" i="9" s="1"/>
  <c r="AH13" i="9"/>
  <c r="RW13" i="9" s="1"/>
  <c r="AH28" i="9"/>
  <c r="RW28" i="9" s="1"/>
  <c r="AN3" i="9"/>
  <c r="NW3" i="9" s="1"/>
  <c r="AN4" i="9"/>
  <c r="NW4" i="9" s="1"/>
  <c r="B8" i="5"/>
  <c r="AE30" i="9"/>
  <c r="AI5" i="9"/>
  <c r="AD30" i="9"/>
  <c r="AN27" i="9"/>
  <c r="NW27" i="9" s="1"/>
  <c r="AP14" i="9"/>
  <c r="AR14" i="9" s="1"/>
  <c r="AZ14" i="9" s="1"/>
  <c r="AU14" i="9"/>
  <c r="NX14" i="9" s="1"/>
  <c r="AN10" i="9"/>
  <c r="NW10" i="9" s="1"/>
  <c r="AJ30" i="9"/>
  <c r="N17" i="5"/>
  <c r="N19" i="5" s="1"/>
  <c r="N20" i="5" s="1"/>
  <c r="J19" i="3"/>
  <c r="I22" i="3"/>
  <c r="I25" i="3" s="1"/>
  <c r="R18" i="5"/>
  <c r="O16" i="5"/>
  <c r="O11" i="3" l="1"/>
  <c r="O8" i="3"/>
  <c r="J24" i="3"/>
  <c r="K21" i="3"/>
  <c r="J23" i="3"/>
  <c r="K20" i="3"/>
  <c r="AS6" i="9"/>
  <c r="AU6" i="9" s="1"/>
  <c r="NX6" i="9" s="1"/>
  <c r="AP6" i="9"/>
  <c r="AR6" i="9" s="1"/>
  <c r="AZ6" i="9" s="1"/>
  <c r="BB6" i="9" s="1"/>
  <c r="NY6" i="9" s="1"/>
  <c r="AP19" i="9"/>
  <c r="AR19" i="9" s="1"/>
  <c r="AZ19" i="9" s="1"/>
  <c r="BB19" i="9" s="1"/>
  <c r="NY19" i="9" s="1"/>
  <c r="J2" i="3"/>
  <c r="T7" i="3"/>
  <c r="T40" i="3" s="1"/>
  <c r="AS3" i="9"/>
  <c r="AU3" i="9" s="1"/>
  <c r="NX3" i="9" s="1"/>
  <c r="AP26" i="9"/>
  <c r="AR26" i="9" s="1"/>
  <c r="AZ26" i="9" s="1"/>
  <c r="BB26" i="9" s="1"/>
  <c r="NY26" i="9" s="1"/>
  <c r="AS29" i="9"/>
  <c r="AU29" i="9" s="1"/>
  <c r="NX29" i="9" s="1"/>
  <c r="AP29" i="9"/>
  <c r="AR29" i="9" s="1"/>
  <c r="AZ29" i="9" s="1"/>
  <c r="BB29" i="9" s="1"/>
  <c r="NY29" i="9" s="1"/>
  <c r="AS27" i="9"/>
  <c r="AU27" i="9" s="1"/>
  <c r="NX27" i="9" s="1"/>
  <c r="AP27" i="9"/>
  <c r="AR27" i="9" s="1"/>
  <c r="AZ27" i="9" s="1"/>
  <c r="BB27" i="9" s="1"/>
  <c r="NY27" i="9" s="1"/>
  <c r="AP11" i="9"/>
  <c r="AR11" i="9" s="1"/>
  <c r="AZ11" i="9" s="1"/>
  <c r="BB11" i="9" s="1"/>
  <c r="NY11" i="9" s="1"/>
  <c r="AP12" i="9"/>
  <c r="AR12" i="9" s="1"/>
  <c r="AZ12" i="9" s="1"/>
  <c r="BB12" i="9" s="1"/>
  <c r="NY12" i="9" s="1"/>
  <c r="AP15" i="9"/>
  <c r="AR15" i="9" s="1"/>
  <c r="AZ15" i="9" s="1"/>
  <c r="BB15" i="9" s="1"/>
  <c r="NY15" i="9" s="1"/>
  <c r="AP22" i="9"/>
  <c r="AR22" i="9" s="1"/>
  <c r="AZ22" i="9" s="1"/>
  <c r="BB22" i="9" s="1"/>
  <c r="NY22" i="9" s="1"/>
  <c r="AS21" i="9"/>
  <c r="AU21" i="9" s="1"/>
  <c r="NX21" i="9" s="1"/>
  <c r="AP21" i="9"/>
  <c r="AR21" i="9" s="1"/>
  <c r="AZ21" i="9" s="1"/>
  <c r="BB21" i="9" s="1"/>
  <c r="NY21" i="9" s="1"/>
  <c r="AP13" i="9"/>
  <c r="AR13" i="9" s="1"/>
  <c r="AZ13" i="9" s="1"/>
  <c r="BB13" i="9" s="1"/>
  <c r="NY13" i="9" s="1"/>
  <c r="AS4" i="9"/>
  <c r="AU4" i="9" s="1"/>
  <c r="NX4" i="9" s="1"/>
  <c r="AP8" i="9"/>
  <c r="AR8" i="9" s="1"/>
  <c r="AZ8" i="9" s="1"/>
  <c r="BB8" i="9" s="1"/>
  <c r="NY8" i="9" s="1"/>
  <c r="AP23" i="9"/>
  <c r="AR23" i="9" s="1"/>
  <c r="AZ23" i="9" s="1"/>
  <c r="BB23" i="9" s="1"/>
  <c r="NY23" i="9" s="1"/>
  <c r="AP28" i="9"/>
  <c r="AR28" i="9" s="1"/>
  <c r="AZ28" i="9" s="1"/>
  <c r="BB28" i="9" s="1"/>
  <c r="NY28" i="9" s="1"/>
  <c r="AS9" i="9"/>
  <c r="AU9" i="9" s="1"/>
  <c r="NX9" i="9" s="1"/>
  <c r="AP9" i="9"/>
  <c r="AR9" i="9" s="1"/>
  <c r="AZ9" i="9" s="1"/>
  <c r="BB9" i="9" s="1"/>
  <c r="NY9" i="9" s="1"/>
  <c r="AP24" i="9"/>
  <c r="AR24" i="9" s="1"/>
  <c r="AZ24" i="9" s="1"/>
  <c r="BB24" i="9" s="1"/>
  <c r="NY24" i="9" s="1"/>
  <c r="AP25" i="9"/>
  <c r="AR25" i="9" s="1"/>
  <c r="AZ25" i="9" s="1"/>
  <c r="BB25" i="9" s="1"/>
  <c r="NY25" i="9" s="1"/>
  <c r="AP18" i="9"/>
  <c r="AR18" i="9" s="1"/>
  <c r="AZ18" i="9" s="1"/>
  <c r="BB18" i="9" s="1"/>
  <c r="NY18" i="9" s="1"/>
  <c r="AP17" i="9"/>
  <c r="AR17" i="9" s="1"/>
  <c r="AZ17" i="9" s="1"/>
  <c r="BB17" i="9" s="1"/>
  <c r="NY17" i="9" s="1"/>
  <c r="AP7" i="9"/>
  <c r="AR7" i="9" s="1"/>
  <c r="AZ7" i="9" s="1"/>
  <c r="BB7" i="9" s="1"/>
  <c r="NY7" i="9" s="1"/>
  <c r="AP10" i="9"/>
  <c r="AR10" i="9" s="1"/>
  <c r="AZ10" i="9" s="1"/>
  <c r="BB10" i="9" s="1"/>
  <c r="NY10" i="9" s="1"/>
  <c r="AI30" i="9"/>
  <c r="AP20" i="9"/>
  <c r="AR20" i="9" s="1"/>
  <c r="AZ20" i="9" s="1"/>
  <c r="BB20" i="9" s="1"/>
  <c r="NY20" i="9" s="1"/>
  <c r="AP16" i="9"/>
  <c r="AR16" i="9" s="1"/>
  <c r="AZ16" i="9" s="1"/>
  <c r="BB16" i="9" s="1"/>
  <c r="NY16" i="9" s="1"/>
  <c r="N18" i="3"/>
  <c r="P1" i="3"/>
  <c r="O12" i="3"/>
  <c r="AV10" i="9"/>
  <c r="RY10" i="9" s="1"/>
  <c r="AV12" i="9"/>
  <c r="RY12" i="9" s="1"/>
  <c r="AV28" i="9"/>
  <c r="RY28" i="9" s="1"/>
  <c r="AV20" i="9"/>
  <c r="RY20" i="9" s="1"/>
  <c r="AO10" i="9"/>
  <c r="RX10" i="9" s="1"/>
  <c r="AV11" i="9"/>
  <c r="RY11" i="9" s="1"/>
  <c r="AV24" i="9"/>
  <c r="RY24" i="9" s="1"/>
  <c r="AV18" i="9"/>
  <c r="RY18" i="9" s="1"/>
  <c r="AV16" i="9"/>
  <c r="RY16" i="9" s="1"/>
  <c r="AO4" i="9"/>
  <c r="RX4" i="9" s="1"/>
  <c r="AV22" i="9"/>
  <c r="RY22" i="9" s="1"/>
  <c r="AV26" i="9"/>
  <c r="RY26" i="9" s="1"/>
  <c r="AV17" i="9"/>
  <c r="RY17" i="9" s="1"/>
  <c r="AV8" i="9"/>
  <c r="RY8" i="9" s="1"/>
  <c r="AO27" i="9"/>
  <c r="RX27" i="9" s="1"/>
  <c r="AO3" i="9"/>
  <c r="RX3" i="9" s="1"/>
  <c r="AV15" i="9"/>
  <c r="RY15" i="9" s="1"/>
  <c r="AV14" i="9"/>
  <c r="RY14" i="9" s="1"/>
  <c r="AV7" i="9"/>
  <c r="RY7" i="9" s="1"/>
  <c r="AV19" i="9"/>
  <c r="RY19" i="9" s="1"/>
  <c r="AV13" i="9"/>
  <c r="RY13" i="9" s="1"/>
  <c r="B9" i="5"/>
  <c r="AZ4" i="9"/>
  <c r="AW4" i="9"/>
  <c r="AY4" i="9" s="1"/>
  <c r="AR3" i="9"/>
  <c r="AK5" i="9"/>
  <c r="AG5" i="9"/>
  <c r="AU23" i="9"/>
  <c r="NX23" i="9" s="1"/>
  <c r="AU25" i="9"/>
  <c r="NX25" i="9" s="1"/>
  <c r="AW14" i="9"/>
  <c r="AY14" i="9" s="1"/>
  <c r="BG14" i="9" s="1"/>
  <c r="AL30" i="9"/>
  <c r="O17" i="5"/>
  <c r="O19" i="5" s="1"/>
  <c r="O20" i="5" s="1"/>
  <c r="J22" i="3"/>
  <c r="J25" i="3" s="1"/>
  <c r="K19" i="3"/>
  <c r="S18" i="5"/>
  <c r="P16" i="5"/>
  <c r="P11" i="3" l="1"/>
  <c r="P8" i="3"/>
  <c r="AW6" i="9"/>
  <c r="AY6" i="9" s="1"/>
  <c r="BG6" i="9" s="1"/>
  <c r="BI6" i="9" s="1"/>
  <c r="NZ6" i="9" s="1"/>
  <c r="K23" i="3"/>
  <c r="L20" i="3"/>
  <c r="K24" i="3"/>
  <c r="L21" i="3"/>
  <c r="AV6" i="9"/>
  <c r="RY6" i="9" s="1"/>
  <c r="AW19" i="9"/>
  <c r="AY19" i="9" s="1"/>
  <c r="BG19" i="9" s="1"/>
  <c r="BI19" i="9" s="1"/>
  <c r="NZ19" i="9" s="1"/>
  <c r="U7" i="3"/>
  <c r="U40" i="3" s="1"/>
  <c r="K2" i="3"/>
  <c r="AW27" i="9"/>
  <c r="AY27" i="9" s="1"/>
  <c r="BG27" i="9" s="1"/>
  <c r="BI27" i="9" s="1"/>
  <c r="NZ27" i="9" s="1"/>
  <c r="AW23" i="9"/>
  <c r="AY23" i="9" s="1"/>
  <c r="BG23" i="9" s="1"/>
  <c r="BI23" i="9" s="1"/>
  <c r="NZ23" i="9" s="1"/>
  <c r="AW26" i="9"/>
  <c r="AY26" i="9" s="1"/>
  <c r="BG26" i="9" s="1"/>
  <c r="BI26" i="9" s="1"/>
  <c r="NZ26" i="9" s="1"/>
  <c r="AW21" i="9"/>
  <c r="AY21" i="9" s="1"/>
  <c r="BG21" i="9" s="1"/>
  <c r="BI21" i="9" s="1"/>
  <c r="NZ21" i="9" s="1"/>
  <c r="AV29" i="9"/>
  <c r="RY29" i="9" s="1"/>
  <c r="AW12" i="9"/>
  <c r="AY12" i="9" s="1"/>
  <c r="BG12" i="9" s="1"/>
  <c r="BI12" i="9" s="1"/>
  <c r="NZ12" i="9" s="1"/>
  <c r="AW11" i="9"/>
  <c r="AY11" i="9" s="1"/>
  <c r="BG11" i="9" s="1"/>
  <c r="BI11" i="9" s="1"/>
  <c r="NZ11" i="9" s="1"/>
  <c r="AW29" i="9"/>
  <c r="AY29" i="9" s="1"/>
  <c r="BG29" i="9" s="1"/>
  <c r="BI29" i="9" s="1"/>
  <c r="NZ29" i="9" s="1"/>
  <c r="AW9" i="9"/>
  <c r="AY9" i="9" s="1"/>
  <c r="BG9" i="9" s="1"/>
  <c r="BI9" i="9" s="1"/>
  <c r="NZ9" i="9" s="1"/>
  <c r="AW15" i="9"/>
  <c r="AY15" i="9" s="1"/>
  <c r="BG15" i="9" s="1"/>
  <c r="BI15" i="9" s="1"/>
  <c r="NZ15" i="9" s="1"/>
  <c r="AV27" i="9"/>
  <c r="RY27" i="9" s="1"/>
  <c r="AW28" i="9"/>
  <c r="AY28" i="9" s="1"/>
  <c r="BG28" i="9" s="1"/>
  <c r="BI28" i="9" s="1"/>
  <c r="NZ28" i="9" s="1"/>
  <c r="AW22" i="9"/>
  <c r="AY22" i="9" s="1"/>
  <c r="BG22" i="9" s="1"/>
  <c r="BI22" i="9" s="1"/>
  <c r="NZ22" i="9" s="1"/>
  <c r="AW13" i="9"/>
  <c r="AY13" i="9" s="1"/>
  <c r="BG13" i="9" s="1"/>
  <c r="BI13" i="9" s="1"/>
  <c r="NZ13" i="9" s="1"/>
  <c r="AV21" i="9"/>
  <c r="RY21" i="9" s="1"/>
  <c r="AV9" i="9"/>
  <c r="RY9" i="9" s="1"/>
  <c r="AW8" i="9"/>
  <c r="AY8" i="9" s="1"/>
  <c r="BG8" i="9" s="1"/>
  <c r="BI8" i="9" s="1"/>
  <c r="NZ8" i="9" s="1"/>
  <c r="AW24" i="9"/>
  <c r="AY24" i="9" s="1"/>
  <c r="BG24" i="9" s="1"/>
  <c r="BI24" i="9" s="1"/>
  <c r="NZ24" i="9" s="1"/>
  <c r="AW17" i="9"/>
  <c r="AY17" i="9" s="1"/>
  <c r="BG17" i="9" s="1"/>
  <c r="BI17" i="9" s="1"/>
  <c r="NZ17" i="9" s="1"/>
  <c r="AW18" i="9"/>
  <c r="AY18" i="9" s="1"/>
  <c r="BG18" i="9" s="1"/>
  <c r="BI18" i="9" s="1"/>
  <c r="NZ18" i="9" s="1"/>
  <c r="AW25" i="9"/>
  <c r="AY25" i="9" s="1"/>
  <c r="BG25" i="9" s="1"/>
  <c r="BI25" i="9" s="1"/>
  <c r="NZ25" i="9" s="1"/>
  <c r="AW7" i="9"/>
  <c r="AY7" i="9" s="1"/>
  <c r="BG7" i="9" s="1"/>
  <c r="BI7" i="9" s="1"/>
  <c r="NZ7" i="9" s="1"/>
  <c r="AW10" i="9"/>
  <c r="AY10" i="9" s="1"/>
  <c r="BG10" i="9" s="1"/>
  <c r="BI10" i="9" s="1"/>
  <c r="NZ10" i="9" s="1"/>
  <c r="AW16" i="9"/>
  <c r="AY16" i="9" s="1"/>
  <c r="BG16" i="9" s="1"/>
  <c r="BI16" i="9" s="1"/>
  <c r="NZ16" i="9" s="1"/>
  <c r="AW20" i="9"/>
  <c r="AY20" i="9" s="1"/>
  <c r="BG20" i="9" s="1"/>
  <c r="BI20" i="9" s="1"/>
  <c r="NZ20" i="9" s="1"/>
  <c r="O18" i="3"/>
  <c r="NV5" i="9"/>
  <c r="Q1" i="3"/>
  <c r="P12" i="3"/>
  <c r="BC22" i="9"/>
  <c r="RZ22" i="9" s="1"/>
  <c r="BC19" i="9"/>
  <c r="RZ19" i="9" s="1"/>
  <c r="BC6" i="9"/>
  <c r="RZ6" i="9" s="1"/>
  <c r="BC24" i="9"/>
  <c r="RZ24" i="9" s="1"/>
  <c r="BC8" i="9"/>
  <c r="RZ8" i="9" s="1"/>
  <c r="BC20" i="9"/>
  <c r="RZ20" i="9" s="1"/>
  <c r="BC21" i="9"/>
  <c r="RZ21" i="9" s="1"/>
  <c r="BC25" i="9"/>
  <c r="RZ25" i="9" s="1"/>
  <c r="BC23" i="9"/>
  <c r="RZ23" i="9" s="1"/>
  <c r="BC16" i="9"/>
  <c r="RZ16" i="9" s="1"/>
  <c r="BC13" i="9"/>
  <c r="RZ13" i="9" s="1"/>
  <c r="BC15" i="9"/>
  <c r="RZ15" i="9" s="1"/>
  <c r="AV23" i="9"/>
  <c r="RY23" i="9" s="1"/>
  <c r="AV3" i="9"/>
  <c r="RY3" i="9" s="1"/>
  <c r="BC26" i="9"/>
  <c r="RZ26" i="9" s="1"/>
  <c r="AV25" i="9"/>
  <c r="RY25" i="9" s="1"/>
  <c r="BC17" i="9"/>
  <c r="RZ17" i="9" s="1"/>
  <c r="BC28" i="9"/>
  <c r="RZ28" i="9" s="1"/>
  <c r="BC11" i="9"/>
  <c r="RZ11" i="9" s="1"/>
  <c r="BC10" i="9"/>
  <c r="RZ10" i="9" s="1"/>
  <c r="BC29" i="9"/>
  <c r="RZ29" i="9" s="1"/>
  <c r="BC27" i="9"/>
  <c r="RZ27" i="9" s="1"/>
  <c r="BC7" i="9"/>
  <c r="RZ7" i="9" s="1"/>
  <c r="BC18" i="9"/>
  <c r="RZ18" i="9" s="1"/>
  <c r="AV4" i="9"/>
  <c r="RY4" i="9" s="1"/>
  <c r="BC12" i="9"/>
  <c r="RZ12" i="9" s="1"/>
  <c r="BC9" i="9"/>
  <c r="RZ9" i="9" s="1"/>
  <c r="BB4" i="9"/>
  <c r="NY4" i="9" s="1"/>
  <c r="B10" i="5"/>
  <c r="BG4" i="9"/>
  <c r="BD4" i="9"/>
  <c r="BF4" i="9" s="1"/>
  <c r="AZ3" i="9"/>
  <c r="AW3" i="9"/>
  <c r="AP5" i="9"/>
  <c r="AS5" i="9"/>
  <c r="AK30" i="9"/>
  <c r="BI14" i="9"/>
  <c r="NZ14" i="9" s="1"/>
  <c r="BD14" i="9"/>
  <c r="BF14" i="9" s="1"/>
  <c r="BN14" i="9" s="1"/>
  <c r="BB14" i="9"/>
  <c r="NY14" i="9" s="1"/>
  <c r="AH5" i="9"/>
  <c r="RW5" i="9" s="1"/>
  <c r="AG30" i="9"/>
  <c r="AN5" i="9"/>
  <c r="NW5" i="9" s="1"/>
  <c r="AM30" i="9"/>
  <c r="AN30" i="9" s="1"/>
  <c r="AO30" i="9" s="1"/>
  <c r="P17" i="5"/>
  <c r="P19" i="5" s="1"/>
  <c r="P20" i="5" s="1"/>
  <c r="L19" i="3"/>
  <c r="K22" i="3"/>
  <c r="K25" i="3" s="1"/>
  <c r="T18" i="5"/>
  <c r="Q16" i="5"/>
  <c r="NV30" i="9" l="1"/>
  <c r="D4" i="3" s="1"/>
  <c r="Q11" i="3"/>
  <c r="Q8" i="3"/>
  <c r="BD6" i="9"/>
  <c r="BF6" i="9" s="1"/>
  <c r="BN6" i="9" s="1"/>
  <c r="BP6" i="9" s="1"/>
  <c r="OA6" i="9" s="1"/>
  <c r="L24" i="3"/>
  <c r="M21" i="3"/>
  <c r="L23" i="3"/>
  <c r="M20" i="3"/>
  <c r="BD26" i="9"/>
  <c r="BF26" i="9" s="1"/>
  <c r="BN26" i="9" s="1"/>
  <c r="BP26" i="9" s="1"/>
  <c r="OA26" i="9" s="1"/>
  <c r="BD19" i="9"/>
  <c r="BF19" i="9" s="1"/>
  <c r="BN19" i="9" s="1"/>
  <c r="BP19" i="9" s="1"/>
  <c r="OA19" i="9" s="1"/>
  <c r="PW30" i="9"/>
  <c r="D3" i="3" s="1"/>
  <c r="BD27" i="9"/>
  <c r="BF27" i="9" s="1"/>
  <c r="BN27" i="9" s="1"/>
  <c r="BP27" i="9" s="1"/>
  <c r="OA27" i="9" s="1"/>
  <c r="L2" i="3"/>
  <c r="V7" i="3"/>
  <c r="V40" i="3" s="1"/>
  <c r="BD21" i="9"/>
  <c r="BF21" i="9" s="1"/>
  <c r="BN21" i="9" s="1"/>
  <c r="BP21" i="9" s="1"/>
  <c r="OA21" i="9" s="1"/>
  <c r="BD28" i="9"/>
  <c r="BF28" i="9" s="1"/>
  <c r="BN28" i="9" s="1"/>
  <c r="BP28" i="9" s="1"/>
  <c r="OA28" i="9" s="1"/>
  <c r="BD23" i="9"/>
  <c r="BF23" i="9" s="1"/>
  <c r="BN23" i="9" s="1"/>
  <c r="BP23" i="9" s="1"/>
  <c r="OA23" i="9" s="1"/>
  <c r="BD15" i="9"/>
  <c r="BF15" i="9" s="1"/>
  <c r="BN15" i="9" s="1"/>
  <c r="BP15" i="9" s="1"/>
  <c r="OA15" i="9" s="1"/>
  <c r="BD11" i="9"/>
  <c r="BF11" i="9" s="1"/>
  <c r="BN11" i="9" s="1"/>
  <c r="BP11" i="9" s="1"/>
  <c r="OA11" i="9" s="1"/>
  <c r="BD22" i="9"/>
  <c r="BF22" i="9" s="1"/>
  <c r="BN22" i="9" s="1"/>
  <c r="BP22" i="9" s="1"/>
  <c r="OA22" i="9" s="1"/>
  <c r="BD29" i="9"/>
  <c r="BF29" i="9" s="1"/>
  <c r="BN29" i="9" s="1"/>
  <c r="BP29" i="9" s="1"/>
  <c r="OA29" i="9" s="1"/>
  <c r="BD12" i="9"/>
  <c r="BF12" i="9" s="1"/>
  <c r="BN12" i="9" s="1"/>
  <c r="BP12" i="9" s="1"/>
  <c r="OA12" i="9" s="1"/>
  <c r="BD13" i="9"/>
  <c r="BF13" i="9" s="1"/>
  <c r="BN13" i="9" s="1"/>
  <c r="BP13" i="9" s="1"/>
  <c r="OA13" i="9" s="1"/>
  <c r="BD9" i="9"/>
  <c r="BF9" i="9" s="1"/>
  <c r="BN9" i="9" s="1"/>
  <c r="BP9" i="9" s="1"/>
  <c r="OA9" i="9" s="1"/>
  <c r="BD7" i="9"/>
  <c r="BF7" i="9" s="1"/>
  <c r="BN7" i="9" s="1"/>
  <c r="BP7" i="9" s="1"/>
  <c r="OA7" i="9" s="1"/>
  <c r="BD24" i="9"/>
  <c r="BF24" i="9" s="1"/>
  <c r="BN24" i="9" s="1"/>
  <c r="BP24" i="9" s="1"/>
  <c r="OA24" i="9" s="1"/>
  <c r="BD8" i="9"/>
  <c r="BF8" i="9" s="1"/>
  <c r="BN8" i="9" s="1"/>
  <c r="BP8" i="9" s="1"/>
  <c r="OA8" i="9" s="1"/>
  <c r="BD10" i="9"/>
  <c r="BF10" i="9" s="1"/>
  <c r="BN10" i="9" s="1"/>
  <c r="BP10" i="9" s="1"/>
  <c r="OA10" i="9" s="1"/>
  <c r="BD17" i="9"/>
  <c r="BF17" i="9" s="1"/>
  <c r="BN17" i="9" s="1"/>
  <c r="BP17" i="9" s="1"/>
  <c r="OA17" i="9" s="1"/>
  <c r="BD16" i="9"/>
  <c r="BF16" i="9" s="1"/>
  <c r="BN16" i="9" s="1"/>
  <c r="BP16" i="9" s="1"/>
  <c r="OA16" i="9" s="1"/>
  <c r="BD18" i="9"/>
  <c r="BF18" i="9" s="1"/>
  <c r="BN18" i="9" s="1"/>
  <c r="BP18" i="9" s="1"/>
  <c r="OA18" i="9" s="1"/>
  <c r="BD25" i="9"/>
  <c r="BF25" i="9" s="1"/>
  <c r="BN25" i="9" s="1"/>
  <c r="BP25" i="9" s="1"/>
  <c r="OA25" i="9" s="1"/>
  <c r="BD20" i="9"/>
  <c r="BF20" i="9" s="1"/>
  <c r="BN20" i="9" s="1"/>
  <c r="BP20" i="9" s="1"/>
  <c r="OA20" i="9" s="1"/>
  <c r="P18" i="3"/>
  <c r="R1" i="3"/>
  <c r="Q12" i="3"/>
  <c r="BJ14" i="9"/>
  <c r="SA14" i="9" s="1"/>
  <c r="BJ7" i="9"/>
  <c r="SA7" i="9" s="1"/>
  <c r="BJ29" i="9"/>
  <c r="SA29" i="9" s="1"/>
  <c r="AO5" i="9"/>
  <c r="NW30" i="9"/>
  <c r="E4" i="3" s="1"/>
  <c r="BJ13" i="9"/>
  <c r="SA13" i="9" s="1"/>
  <c r="BJ17" i="9"/>
  <c r="SA17" i="9" s="1"/>
  <c r="BJ26" i="9"/>
  <c r="SA26" i="9" s="1"/>
  <c r="BJ25" i="9"/>
  <c r="SA25" i="9" s="1"/>
  <c r="BJ28" i="9"/>
  <c r="SA28" i="9" s="1"/>
  <c r="BJ12" i="9"/>
  <c r="SA12" i="9" s="1"/>
  <c r="BJ10" i="9"/>
  <c r="SA10" i="9" s="1"/>
  <c r="BJ18" i="9"/>
  <c r="SA18" i="9" s="1"/>
  <c r="BJ15" i="9"/>
  <c r="SA15" i="9" s="1"/>
  <c r="BJ20" i="9"/>
  <c r="SA20" i="9" s="1"/>
  <c r="BJ9" i="9"/>
  <c r="SA9" i="9" s="1"/>
  <c r="BJ19" i="9"/>
  <c r="SA19" i="9" s="1"/>
  <c r="BJ27" i="9"/>
  <c r="SA27" i="9" s="1"/>
  <c r="BJ6" i="9"/>
  <c r="SA6" i="9" s="1"/>
  <c r="BC14" i="9"/>
  <c r="RZ14" i="9" s="1"/>
  <c r="BJ22" i="9"/>
  <c r="SA22" i="9" s="1"/>
  <c r="BJ24" i="9"/>
  <c r="SA24" i="9" s="1"/>
  <c r="BC4" i="9"/>
  <c r="RZ4" i="9" s="1"/>
  <c r="BJ21" i="9"/>
  <c r="SA21" i="9" s="1"/>
  <c r="BJ16" i="9"/>
  <c r="SA16" i="9" s="1"/>
  <c r="BJ23" i="9"/>
  <c r="SA23" i="9" s="1"/>
  <c r="BJ11" i="9"/>
  <c r="SA11" i="9" s="1"/>
  <c r="BJ8" i="9"/>
  <c r="SA8" i="9" s="1"/>
  <c r="BI4" i="9"/>
  <c r="NZ4" i="9" s="1"/>
  <c r="AS30" i="9"/>
  <c r="AU30" i="9" s="1"/>
  <c r="AV30" i="9" s="1"/>
  <c r="AH30" i="9"/>
  <c r="RW30" i="9"/>
  <c r="D36" i="3" s="1"/>
  <c r="B11" i="5"/>
  <c r="BB3" i="9"/>
  <c r="NY3" i="9" s="1"/>
  <c r="AY3" i="9"/>
  <c r="AU5" i="9"/>
  <c r="NX5" i="9" s="1"/>
  <c r="AR5" i="9"/>
  <c r="AP30" i="9"/>
  <c r="BN4" i="9"/>
  <c r="BK4" i="9"/>
  <c r="BM4" i="9" s="1"/>
  <c r="BK14" i="9"/>
  <c r="BM14" i="9" s="1"/>
  <c r="BU14" i="9" s="1"/>
  <c r="BP14" i="9"/>
  <c r="OA14" i="9" s="1"/>
  <c r="Q17" i="5"/>
  <c r="Q19" i="5" s="1"/>
  <c r="Q20" i="5" s="1"/>
  <c r="L22" i="3"/>
  <c r="L25" i="3" s="1"/>
  <c r="M19" i="3"/>
  <c r="U18" i="5"/>
  <c r="R16" i="5"/>
  <c r="R11" i="3" l="1"/>
  <c r="R8" i="3"/>
  <c r="BK6" i="9"/>
  <c r="BM6" i="9" s="1"/>
  <c r="BU6" i="9" s="1"/>
  <c r="BW6" i="9" s="1"/>
  <c r="OB6" i="9" s="1"/>
  <c r="D14" i="3"/>
  <c r="D13" i="3"/>
  <c r="M23" i="3"/>
  <c r="N20" i="3"/>
  <c r="M24" i="3"/>
  <c r="N21" i="3"/>
  <c r="BK21" i="9"/>
  <c r="BM21" i="9" s="1"/>
  <c r="BU21" i="9" s="1"/>
  <c r="BW21" i="9" s="1"/>
  <c r="OB21" i="9" s="1"/>
  <c r="BK26" i="9"/>
  <c r="BM26" i="9" s="1"/>
  <c r="BU26" i="9" s="1"/>
  <c r="BW26" i="9" s="1"/>
  <c r="OB26" i="9" s="1"/>
  <c r="BK27" i="9"/>
  <c r="BM27" i="9" s="1"/>
  <c r="BU27" i="9" s="1"/>
  <c r="BW27" i="9" s="1"/>
  <c r="OB27" i="9" s="1"/>
  <c r="BK19" i="9"/>
  <c r="BM19" i="9" s="1"/>
  <c r="BU19" i="9" s="1"/>
  <c r="BW19" i="9" s="1"/>
  <c r="OB19" i="9" s="1"/>
  <c r="BK28" i="9"/>
  <c r="BM28" i="9" s="1"/>
  <c r="BU28" i="9" s="1"/>
  <c r="BW28" i="9" s="1"/>
  <c r="OB28" i="9" s="1"/>
  <c r="BK11" i="9"/>
  <c r="BM11" i="9" s="1"/>
  <c r="BU11" i="9" s="1"/>
  <c r="BW11" i="9" s="1"/>
  <c r="OB11" i="9" s="1"/>
  <c r="W7" i="3"/>
  <c r="W40" i="3" s="1"/>
  <c r="M2" i="3"/>
  <c r="BK15" i="9"/>
  <c r="BM15" i="9" s="1"/>
  <c r="BU15" i="9" s="1"/>
  <c r="BW15" i="9" s="1"/>
  <c r="OB15" i="9" s="1"/>
  <c r="BK23" i="9"/>
  <c r="BM23" i="9" s="1"/>
  <c r="BU23" i="9" s="1"/>
  <c r="BW23" i="9" s="1"/>
  <c r="OB23" i="9" s="1"/>
  <c r="BK29" i="9"/>
  <c r="BM29" i="9" s="1"/>
  <c r="BU29" i="9" s="1"/>
  <c r="BW29" i="9" s="1"/>
  <c r="OB29" i="9" s="1"/>
  <c r="BK13" i="9"/>
  <c r="BM13" i="9" s="1"/>
  <c r="BU13" i="9" s="1"/>
  <c r="BW13" i="9" s="1"/>
  <c r="OB13" i="9" s="1"/>
  <c r="BK18" i="9"/>
  <c r="BM18" i="9" s="1"/>
  <c r="BU18" i="9" s="1"/>
  <c r="BW18" i="9" s="1"/>
  <c r="OB18" i="9" s="1"/>
  <c r="BK12" i="9"/>
  <c r="BM12" i="9" s="1"/>
  <c r="BU12" i="9" s="1"/>
  <c r="BW12" i="9" s="1"/>
  <c r="OB12" i="9" s="1"/>
  <c r="BK22" i="9"/>
  <c r="BM22" i="9" s="1"/>
  <c r="BU22" i="9" s="1"/>
  <c r="BW22" i="9" s="1"/>
  <c r="OB22" i="9" s="1"/>
  <c r="BK9" i="9"/>
  <c r="BM9" i="9" s="1"/>
  <c r="BU9" i="9" s="1"/>
  <c r="BW9" i="9" s="1"/>
  <c r="OB9" i="9" s="1"/>
  <c r="BK24" i="9"/>
  <c r="BM24" i="9" s="1"/>
  <c r="BU24" i="9" s="1"/>
  <c r="BW24" i="9" s="1"/>
  <c r="OB24" i="9" s="1"/>
  <c r="BK8" i="9"/>
  <c r="BM8" i="9" s="1"/>
  <c r="BU8" i="9" s="1"/>
  <c r="BW8" i="9" s="1"/>
  <c r="OB8" i="9" s="1"/>
  <c r="BK7" i="9"/>
  <c r="BM7" i="9" s="1"/>
  <c r="BU7" i="9" s="1"/>
  <c r="BW7" i="9" s="1"/>
  <c r="OB7" i="9" s="1"/>
  <c r="BK25" i="9"/>
  <c r="BM25" i="9" s="1"/>
  <c r="BU25" i="9" s="1"/>
  <c r="BW25" i="9" s="1"/>
  <c r="OB25" i="9" s="1"/>
  <c r="BK20" i="9"/>
  <c r="BM20" i="9" s="1"/>
  <c r="BU20" i="9" s="1"/>
  <c r="BW20" i="9" s="1"/>
  <c r="OB20" i="9" s="1"/>
  <c r="BK17" i="9"/>
  <c r="BM17" i="9" s="1"/>
  <c r="BU17" i="9" s="1"/>
  <c r="BW17" i="9" s="1"/>
  <c r="OB17" i="9" s="1"/>
  <c r="BK10" i="9"/>
  <c r="BM10" i="9" s="1"/>
  <c r="BU10" i="9" s="1"/>
  <c r="BW10" i="9" s="1"/>
  <c r="OB10" i="9" s="1"/>
  <c r="BK16" i="9"/>
  <c r="BM16" i="9" s="1"/>
  <c r="BU16" i="9" s="1"/>
  <c r="BW16" i="9" s="1"/>
  <c r="OB16" i="9" s="1"/>
  <c r="Q18" i="3"/>
  <c r="RX5" i="9"/>
  <c r="S1" i="3"/>
  <c r="S8" i="3" s="1"/>
  <c r="R12" i="3"/>
  <c r="BQ23" i="9"/>
  <c r="SB23" i="9" s="1"/>
  <c r="BQ21" i="9"/>
  <c r="SB21" i="9" s="1"/>
  <c r="BQ15" i="9"/>
  <c r="SB15" i="9" s="1"/>
  <c r="BQ25" i="9"/>
  <c r="SB25" i="9" s="1"/>
  <c r="BQ11" i="9"/>
  <c r="SB11" i="9" s="1"/>
  <c r="BQ24" i="9"/>
  <c r="SB24" i="9" s="1"/>
  <c r="BQ26" i="9"/>
  <c r="SB26" i="9" s="1"/>
  <c r="BQ8" i="9"/>
  <c r="SB8" i="9" s="1"/>
  <c r="BQ28" i="9"/>
  <c r="SB28" i="9" s="1"/>
  <c r="BQ19" i="9"/>
  <c r="SB19" i="9" s="1"/>
  <c r="BQ29" i="9"/>
  <c r="SB29" i="9" s="1"/>
  <c r="BQ18" i="9"/>
  <c r="SB18" i="9" s="1"/>
  <c r="BQ7" i="9"/>
  <c r="SB7" i="9" s="1"/>
  <c r="BJ4" i="9"/>
  <c r="SA4" i="9" s="1"/>
  <c r="BQ22" i="9"/>
  <c r="SB22" i="9" s="1"/>
  <c r="BQ12" i="9"/>
  <c r="SB12" i="9" s="1"/>
  <c r="BQ6" i="9"/>
  <c r="SB6" i="9" s="1"/>
  <c r="BQ10" i="9"/>
  <c r="SB10" i="9" s="1"/>
  <c r="BQ9" i="9"/>
  <c r="SB9" i="9" s="1"/>
  <c r="BC3" i="9"/>
  <c r="RZ3" i="9" s="1"/>
  <c r="BQ13" i="9"/>
  <c r="SB13" i="9" s="1"/>
  <c r="BQ14" i="9"/>
  <c r="SB14" i="9" s="1"/>
  <c r="BQ17" i="9"/>
  <c r="SB17" i="9" s="1"/>
  <c r="BQ16" i="9"/>
  <c r="SB16" i="9" s="1"/>
  <c r="BQ27" i="9"/>
  <c r="SB27" i="9" s="1"/>
  <c r="BQ20" i="9"/>
  <c r="SB20" i="9" s="1"/>
  <c r="AV5" i="9"/>
  <c r="RY5" i="9" s="1"/>
  <c r="NX30" i="9"/>
  <c r="F4" i="3" s="1"/>
  <c r="BP4" i="9"/>
  <c r="OA4" i="9" s="1"/>
  <c r="B12" i="5"/>
  <c r="BG3" i="9"/>
  <c r="BD3" i="9"/>
  <c r="BU4" i="9"/>
  <c r="BR4" i="9"/>
  <c r="BT4" i="9" s="1"/>
  <c r="AZ5" i="9"/>
  <c r="AR30" i="9"/>
  <c r="AW5" i="9"/>
  <c r="BW14" i="9"/>
  <c r="OB14" i="9" s="1"/>
  <c r="BR14" i="9"/>
  <c r="BT14" i="9" s="1"/>
  <c r="CB14" i="9" s="1"/>
  <c r="R17" i="5"/>
  <c r="R19" i="5" s="1"/>
  <c r="R20" i="5" s="1"/>
  <c r="M22" i="3"/>
  <c r="M25" i="3" s="1"/>
  <c r="J13" i="2" s="1"/>
  <c r="N19" i="3"/>
  <c r="V18" i="5"/>
  <c r="BR28" i="9" l="1"/>
  <c r="BT28" i="9" s="1"/>
  <c r="CB28" i="9" s="1"/>
  <c r="CD28" i="9" s="1"/>
  <c r="OC28" i="9" s="1"/>
  <c r="BR6" i="9"/>
  <c r="BT6" i="9" s="1"/>
  <c r="CB6" i="9" s="1"/>
  <c r="CD6" i="9" s="1"/>
  <c r="OC6" i="9" s="1"/>
  <c r="D17" i="3"/>
  <c r="N24" i="3"/>
  <c r="O21" i="3"/>
  <c r="N23" i="3"/>
  <c r="O20" i="3"/>
  <c r="BR29" i="9"/>
  <c r="BT29" i="9" s="1"/>
  <c r="CB29" i="9" s="1"/>
  <c r="CD29" i="9" s="1"/>
  <c r="OC29" i="9" s="1"/>
  <c r="BR21" i="9"/>
  <c r="BT21" i="9" s="1"/>
  <c r="CB21" i="9" s="1"/>
  <c r="CD21" i="9" s="1"/>
  <c r="OC21" i="9" s="1"/>
  <c r="BR26" i="9"/>
  <c r="BT26" i="9" s="1"/>
  <c r="CB26" i="9" s="1"/>
  <c r="CD26" i="9" s="1"/>
  <c r="OC26" i="9" s="1"/>
  <c r="BR11" i="9"/>
  <c r="BT11" i="9" s="1"/>
  <c r="CB11" i="9" s="1"/>
  <c r="CD11" i="9" s="1"/>
  <c r="OC11" i="9" s="1"/>
  <c r="BR27" i="9"/>
  <c r="BT27" i="9" s="1"/>
  <c r="CB27" i="9" s="1"/>
  <c r="CD27" i="9" s="1"/>
  <c r="OC27" i="9" s="1"/>
  <c r="BR19" i="9"/>
  <c r="BT19" i="9" s="1"/>
  <c r="CB19" i="9" s="1"/>
  <c r="CD19" i="9" s="1"/>
  <c r="OC19" i="9" s="1"/>
  <c r="RX30" i="9"/>
  <c r="E36" i="3" s="1"/>
  <c r="PX30" i="9"/>
  <c r="E3" i="3" s="1"/>
  <c r="E13" i="3" s="1"/>
  <c r="RY30" i="9"/>
  <c r="F36" i="3" s="1"/>
  <c r="PY30" i="9"/>
  <c r="F3" i="3" s="1"/>
  <c r="BR15" i="9"/>
  <c r="BT15" i="9" s="1"/>
  <c r="CB15" i="9" s="1"/>
  <c r="CD15" i="9" s="1"/>
  <c r="OC15" i="9" s="1"/>
  <c r="N2" i="3"/>
  <c r="X7" i="3"/>
  <c r="X40" i="3" s="1"/>
  <c r="BR25" i="9"/>
  <c r="BT25" i="9" s="1"/>
  <c r="CB25" i="9" s="1"/>
  <c r="CD25" i="9" s="1"/>
  <c r="OC25" i="9" s="1"/>
  <c r="BR18" i="9"/>
  <c r="BT18" i="9" s="1"/>
  <c r="CB18" i="9" s="1"/>
  <c r="CD18" i="9" s="1"/>
  <c r="OC18" i="9" s="1"/>
  <c r="BR12" i="9"/>
  <c r="BT12" i="9" s="1"/>
  <c r="CB12" i="9" s="1"/>
  <c r="CD12" i="9" s="1"/>
  <c r="OC12" i="9" s="1"/>
  <c r="BR23" i="9"/>
  <c r="BT23" i="9" s="1"/>
  <c r="CB23" i="9" s="1"/>
  <c r="CD23" i="9" s="1"/>
  <c r="OC23" i="9" s="1"/>
  <c r="BR13" i="9"/>
  <c r="BT13" i="9" s="1"/>
  <c r="CB13" i="9" s="1"/>
  <c r="CD13" i="9" s="1"/>
  <c r="OC13" i="9" s="1"/>
  <c r="BR22" i="9"/>
  <c r="BT22" i="9" s="1"/>
  <c r="CB22" i="9" s="1"/>
  <c r="CD22" i="9" s="1"/>
  <c r="OC22" i="9" s="1"/>
  <c r="BR17" i="9"/>
  <c r="BT17" i="9" s="1"/>
  <c r="CB17" i="9" s="1"/>
  <c r="CD17" i="9" s="1"/>
  <c r="OC17" i="9" s="1"/>
  <c r="BR7" i="9"/>
  <c r="BT7" i="9" s="1"/>
  <c r="CB7" i="9" s="1"/>
  <c r="CD7" i="9" s="1"/>
  <c r="OC7" i="9" s="1"/>
  <c r="BR10" i="9"/>
  <c r="BT10" i="9" s="1"/>
  <c r="CB10" i="9" s="1"/>
  <c r="CD10" i="9" s="1"/>
  <c r="OC10" i="9" s="1"/>
  <c r="BR9" i="9"/>
  <c r="BT9" i="9" s="1"/>
  <c r="CB9" i="9" s="1"/>
  <c r="CD9" i="9" s="1"/>
  <c r="OC9" i="9" s="1"/>
  <c r="BR24" i="9"/>
  <c r="BT24" i="9" s="1"/>
  <c r="CB24" i="9" s="1"/>
  <c r="CD24" i="9" s="1"/>
  <c r="OC24" i="9" s="1"/>
  <c r="BR8" i="9"/>
  <c r="BT8" i="9" s="1"/>
  <c r="CB8" i="9" s="1"/>
  <c r="CD8" i="9" s="1"/>
  <c r="OC8" i="9" s="1"/>
  <c r="S2" i="3"/>
  <c r="S11" i="3"/>
  <c r="BR20" i="9"/>
  <c r="BT20" i="9" s="1"/>
  <c r="CB20" i="9" s="1"/>
  <c r="CD20" i="9" s="1"/>
  <c r="OC20" i="9" s="1"/>
  <c r="BR16" i="9"/>
  <c r="BT16" i="9" s="1"/>
  <c r="CB16" i="9" s="1"/>
  <c r="CD16" i="9" s="1"/>
  <c r="OC16" i="9" s="1"/>
  <c r="R18" i="3"/>
  <c r="T1" i="3"/>
  <c r="T8" i="3" s="1"/>
  <c r="S12" i="3"/>
  <c r="BX28" i="9"/>
  <c r="SC28" i="9" s="1"/>
  <c r="BX7" i="9"/>
  <c r="SC7" i="9" s="1"/>
  <c r="BX16" i="9"/>
  <c r="SC16" i="9" s="1"/>
  <c r="BX11" i="9"/>
  <c r="SC11" i="9" s="1"/>
  <c r="BX17" i="9"/>
  <c r="SC17" i="9" s="1"/>
  <c r="BX12" i="9"/>
  <c r="SC12" i="9" s="1"/>
  <c r="BX29" i="9"/>
  <c r="SC29" i="9" s="1"/>
  <c r="BX9" i="9"/>
  <c r="SC9" i="9" s="1"/>
  <c r="BX6" i="9"/>
  <c r="SC6" i="9" s="1"/>
  <c r="BX10" i="9"/>
  <c r="SC10" i="9" s="1"/>
  <c r="BX14" i="9"/>
  <c r="SC14" i="9" s="1"/>
  <c r="BX22" i="9"/>
  <c r="SC22" i="9" s="1"/>
  <c r="BX23" i="9"/>
  <c r="SC23" i="9" s="1"/>
  <c r="BX27" i="9"/>
  <c r="SC27" i="9" s="1"/>
  <c r="BX24" i="9"/>
  <c r="SC24" i="9" s="1"/>
  <c r="BX25" i="9"/>
  <c r="SC25" i="9" s="1"/>
  <c r="BX15" i="9"/>
  <c r="SC15" i="9" s="1"/>
  <c r="BX8" i="9"/>
  <c r="SC8" i="9" s="1"/>
  <c r="BX13" i="9"/>
  <c r="SC13" i="9" s="1"/>
  <c r="BX18" i="9"/>
  <c r="SC18" i="9" s="1"/>
  <c r="BX19" i="9"/>
  <c r="SC19" i="9" s="1"/>
  <c r="BX21" i="9"/>
  <c r="SC21" i="9" s="1"/>
  <c r="BX20" i="9"/>
  <c r="SC20" i="9" s="1"/>
  <c r="BX26" i="9"/>
  <c r="SC26" i="9" s="1"/>
  <c r="BQ4" i="9"/>
  <c r="SB4" i="9" s="1"/>
  <c r="BW4" i="9"/>
  <c r="OB4" i="9" s="1"/>
  <c r="B13" i="5"/>
  <c r="BI3" i="9"/>
  <c r="NZ3" i="9" s="1"/>
  <c r="BF3" i="9"/>
  <c r="CB4" i="9"/>
  <c r="BY4" i="9"/>
  <c r="CA4" i="9" s="1"/>
  <c r="BB5" i="9"/>
  <c r="NY5" i="9" s="1"/>
  <c r="AZ30" i="9"/>
  <c r="BB30" i="9" s="1"/>
  <c r="BC30" i="9" s="1"/>
  <c r="AY5" i="9"/>
  <c r="AW30" i="9"/>
  <c r="BY14" i="9"/>
  <c r="CA14" i="9" s="1"/>
  <c r="CI14" i="9" s="1"/>
  <c r="CD14" i="9"/>
  <c r="OC14" i="9" s="1"/>
  <c r="J6" i="2"/>
  <c r="C7" i="5" s="1"/>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J10" i="2"/>
  <c r="C11" i="5" s="1"/>
  <c r="D11" i="5" s="1"/>
  <c r="E11" i="5" s="1"/>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AG11" i="5" s="1"/>
  <c r="J3" i="2"/>
  <c r="C4" i="5" s="1"/>
  <c r="D4" i="5" s="1"/>
  <c r="E4" i="5" s="1"/>
  <c r="F4" i="5" s="1"/>
  <c r="G4" i="5" s="1"/>
  <c r="H4" i="5" s="1"/>
  <c r="I4" i="5" s="1"/>
  <c r="J4" i="5" s="1"/>
  <c r="K4" i="5" s="1"/>
  <c r="L4" i="5" s="1"/>
  <c r="M4" i="5" s="1"/>
  <c r="N4" i="5" s="1"/>
  <c r="O4" i="5" s="1"/>
  <c r="P4" i="5" s="1"/>
  <c r="Q4" i="5" s="1"/>
  <c r="R4" i="5" s="1"/>
  <c r="S4" i="5" s="1"/>
  <c r="T4" i="5" s="1"/>
  <c r="U4" i="5" s="1"/>
  <c r="V4" i="5" s="1"/>
  <c r="W4" i="5" s="1"/>
  <c r="X4" i="5" s="1"/>
  <c r="Y4" i="5" s="1"/>
  <c r="Z4" i="5" s="1"/>
  <c r="AA4" i="5" s="1"/>
  <c r="AB4" i="5" s="1"/>
  <c r="AC4" i="5" s="1"/>
  <c r="AD4" i="5" s="1"/>
  <c r="AE4" i="5" s="1"/>
  <c r="AF4" i="5" s="1"/>
  <c r="AG4" i="5" s="1"/>
  <c r="J5" i="2"/>
  <c r="C6" i="5" s="1"/>
  <c r="D6" i="5" s="1"/>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AG6" i="5" s="1"/>
  <c r="J9" i="2"/>
  <c r="C10" i="5" s="1"/>
  <c r="D10" i="5" s="1"/>
  <c r="E10" i="5" s="1"/>
  <c r="F10" i="5" s="1"/>
  <c r="G10" i="5" s="1"/>
  <c r="H10" i="5" s="1"/>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AF10" i="5" s="1"/>
  <c r="AG10" i="5" s="1"/>
  <c r="J14" i="2"/>
  <c r="C14" i="5" s="1"/>
  <c r="J4" i="2"/>
  <c r="C5" i="5" s="1"/>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J8" i="2"/>
  <c r="C9" i="5" s="1"/>
  <c r="D9" i="5" s="1"/>
  <c r="E9" i="5" s="1"/>
  <c r="F9" i="5" s="1"/>
  <c r="G9" i="5" s="1"/>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AF9" i="5" s="1"/>
  <c r="AG9" i="5" s="1"/>
  <c r="J12" i="2"/>
  <c r="C13" i="5" s="1"/>
  <c r="J7" i="2"/>
  <c r="C8" i="5" s="1"/>
  <c r="D8" i="5" s="1"/>
  <c r="E8" i="5" s="1"/>
  <c r="F8" i="5" s="1"/>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AF8" i="5" s="1"/>
  <c r="AG8" i="5" s="1"/>
  <c r="J11" i="2"/>
  <c r="C12" i="5" s="1"/>
  <c r="D12" i="5" s="1"/>
  <c r="E12" i="5" s="1"/>
  <c r="F12" i="5" s="1"/>
  <c r="G12" i="5" s="1"/>
  <c r="H12" i="5" s="1"/>
  <c r="I12" i="5" s="1"/>
  <c r="J12" i="5" s="1"/>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AF12" i="5" s="1"/>
  <c r="AG12" i="5" s="1"/>
  <c r="L8" i="6"/>
  <c r="L9" i="6"/>
  <c r="L7" i="6"/>
  <c r="L12" i="6"/>
  <c r="L13" i="6"/>
  <c r="L10" i="6"/>
  <c r="L4" i="6"/>
  <c r="L11" i="6"/>
  <c r="L6" i="6"/>
  <c r="L3" i="6"/>
  <c r="L5" i="6"/>
  <c r="S17" i="5"/>
  <c r="O19" i="3"/>
  <c r="N22" i="3"/>
  <c r="N25" i="3" s="1"/>
  <c r="S16" i="5"/>
  <c r="W18" i="5"/>
  <c r="NY30" i="9" l="1"/>
  <c r="G4" i="3" s="1"/>
  <c r="BY28" i="9"/>
  <c r="CA28" i="9" s="1"/>
  <c r="CI28" i="9" s="1"/>
  <c r="CK28" i="9" s="1"/>
  <c r="OD28" i="9" s="1"/>
  <c r="BY6" i="9"/>
  <c r="CA6" i="9" s="1"/>
  <c r="CI6" i="9" s="1"/>
  <c r="CK6" i="9" s="1"/>
  <c r="OD6" i="9" s="1"/>
  <c r="E14" i="3"/>
  <c r="F14" i="3"/>
  <c r="F13" i="3"/>
  <c r="BY26" i="9"/>
  <c r="CA26" i="9" s="1"/>
  <c r="CI26" i="9" s="1"/>
  <c r="CK26" i="9" s="1"/>
  <c r="OD26" i="9" s="1"/>
  <c r="O23" i="3"/>
  <c r="P20" i="3"/>
  <c r="O24" i="3"/>
  <c r="P21" i="3"/>
  <c r="BY29" i="9"/>
  <c r="CA29" i="9" s="1"/>
  <c r="CI29" i="9" s="1"/>
  <c r="CK29" i="9" s="1"/>
  <c r="OD29" i="9" s="1"/>
  <c r="BY21" i="9"/>
  <c r="CA21" i="9" s="1"/>
  <c r="CI21" i="9" s="1"/>
  <c r="CK21" i="9" s="1"/>
  <c r="OD21" i="9" s="1"/>
  <c r="BY11" i="9"/>
  <c r="CA11" i="9" s="1"/>
  <c r="CI11" i="9" s="1"/>
  <c r="CK11" i="9" s="1"/>
  <c r="OD11" i="9" s="1"/>
  <c r="BY27" i="9"/>
  <c r="CA27" i="9" s="1"/>
  <c r="CI27" i="9" s="1"/>
  <c r="CK27" i="9" s="1"/>
  <c r="OD27" i="9" s="1"/>
  <c r="BY17" i="9"/>
  <c r="CA17" i="9" s="1"/>
  <c r="CI17" i="9" s="1"/>
  <c r="CK17" i="9" s="1"/>
  <c r="OD17" i="9" s="1"/>
  <c r="BY24" i="9"/>
  <c r="CA24" i="9" s="1"/>
  <c r="CI24" i="9" s="1"/>
  <c r="CK24" i="9" s="1"/>
  <c r="OD24" i="9" s="1"/>
  <c r="BY19" i="9"/>
  <c r="CA19" i="9" s="1"/>
  <c r="CI19" i="9" s="1"/>
  <c r="CK19" i="9" s="1"/>
  <c r="OD19" i="9" s="1"/>
  <c r="BY15" i="9"/>
  <c r="CA15" i="9" s="1"/>
  <c r="CI15" i="9" s="1"/>
  <c r="CK15" i="9" s="1"/>
  <c r="OD15" i="9" s="1"/>
  <c r="BY25" i="9"/>
  <c r="CA25" i="9" s="1"/>
  <c r="CI25" i="9" s="1"/>
  <c r="CK25" i="9" s="1"/>
  <c r="OD25" i="9" s="1"/>
  <c r="Y7" i="3"/>
  <c r="Y40" i="3" s="1"/>
  <c r="O2" i="3"/>
  <c r="BY9" i="9"/>
  <c r="CA9" i="9" s="1"/>
  <c r="CI9" i="9" s="1"/>
  <c r="CK9" i="9" s="1"/>
  <c r="OD9" i="9" s="1"/>
  <c r="BY18" i="9"/>
  <c r="CA18" i="9" s="1"/>
  <c r="CI18" i="9" s="1"/>
  <c r="CK18" i="9" s="1"/>
  <c r="OD18" i="9" s="1"/>
  <c r="BY22" i="9"/>
  <c r="CA22" i="9" s="1"/>
  <c r="CI22" i="9" s="1"/>
  <c r="CK22" i="9" s="1"/>
  <c r="OD22" i="9" s="1"/>
  <c r="BY12" i="9"/>
  <c r="CA12" i="9" s="1"/>
  <c r="CI12" i="9" s="1"/>
  <c r="CK12" i="9" s="1"/>
  <c r="OD12" i="9" s="1"/>
  <c r="BY7" i="9"/>
  <c r="CA7" i="9" s="1"/>
  <c r="CI7" i="9" s="1"/>
  <c r="CK7" i="9" s="1"/>
  <c r="OD7" i="9" s="1"/>
  <c r="BY23" i="9"/>
  <c r="CA23" i="9" s="1"/>
  <c r="CI23" i="9" s="1"/>
  <c r="CK23" i="9" s="1"/>
  <c r="OD23" i="9" s="1"/>
  <c r="BY13" i="9"/>
  <c r="CA13" i="9" s="1"/>
  <c r="CI13" i="9" s="1"/>
  <c r="CK13" i="9" s="1"/>
  <c r="OD13" i="9" s="1"/>
  <c r="BY10" i="9"/>
  <c r="CA10" i="9" s="1"/>
  <c r="CI10" i="9" s="1"/>
  <c r="CK10" i="9" s="1"/>
  <c r="OD10" i="9" s="1"/>
  <c r="BY8" i="9"/>
  <c r="CA8" i="9" s="1"/>
  <c r="CI8" i="9" s="1"/>
  <c r="CK8" i="9" s="1"/>
  <c r="OD8" i="9" s="1"/>
  <c r="BY16" i="9"/>
  <c r="CA16" i="9" s="1"/>
  <c r="CI16" i="9" s="1"/>
  <c r="CK16" i="9" s="1"/>
  <c r="OD16" i="9" s="1"/>
  <c r="T11" i="3"/>
  <c r="T2" i="3"/>
  <c r="S18" i="3"/>
  <c r="BY20" i="9"/>
  <c r="CA20" i="9" s="1"/>
  <c r="CI20" i="9" s="1"/>
  <c r="CK20" i="9" s="1"/>
  <c r="OD20" i="9" s="1"/>
  <c r="T12" i="3"/>
  <c r="U1" i="3"/>
  <c r="U8" i="3" s="1"/>
  <c r="CE15" i="9"/>
  <c r="SD15" i="9" s="1"/>
  <c r="CE10" i="9"/>
  <c r="SD10" i="9" s="1"/>
  <c r="CE11" i="9"/>
  <c r="SD11" i="9" s="1"/>
  <c r="CE7" i="9"/>
  <c r="SD7" i="9" s="1"/>
  <c r="CE24" i="9"/>
  <c r="SD24" i="9" s="1"/>
  <c r="CE26" i="9"/>
  <c r="SD26" i="9" s="1"/>
  <c r="CE21" i="9"/>
  <c r="SD21" i="9" s="1"/>
  <c r="CE13" i="9"/>
  <c r="SD13" i="9" s="1"/>
  <c r="BC5" i="9"/>
  <c r="BJ3" i="9"/>
  <c r="SA3" i="9" s="1"/>
  <c r="CE29" i="9"/>
  <c r="SD29" i="9" s="1"/>
  <c r="CE6" i="9"/>
  <c r="SD6" i="9" s="1"/>
  <c r="CE23" i="9"/>
  <c r="SD23" i="9" s="1"/>
  <c r="CE19" i="9"/>
  <c r="SD19" i="9" s="1"/>
  <c r="BX4" i="9"/>
  <c r="SC4" i="9" s="1"/>
  <c r="CE8" i="9"/>
  <c r="SD8" i="9" s="1"/>
  <c r="CE12" i="9"/>
  <c r="SD12" i="9" s="1"/>
  <c r="CE28" i="9"/>
  <c r="SD28" i="9" s="1"/>
  <c r="CE27" i="9"/>
  <c r="SD27" i="9" s="1"/>
  <c r="CE25" i="9"/>
  <c r="SD25" i="9" s="1"/>
  <c r="CE20" i="9"/>
  <c r="SD20" i="9" s="1"/>
  <c r="CE14" i="9"/>
  <c r="SD14" i="9" s="1"/>
  <c r="CE16" i="9"/>
  <c r="SD16" i="9" s="1"/>
  <c r="CE9" i="9"/>
  <c r="SD9" i="9" s="1"/>
  <c r="CE22" i="9"/>
  <c r="SD22" i="9" s="1"/>
  <c r="CE18" i="9"/>
  <c r="SD18" i="9" s="1"/>
  <c r="CE17" i="9"/>
  <c r="SD17" i="9" s="1"/>
  <c r="CD4" i="9"/>
  <c r="OC4" i="9" s="1"/>
  <c r="B14" i="5"/>
  <c r="D14" i="5" s="1"/>
  <c r="D13" i="5"/>
  <c r="E13" i="5" s="1"/>
  <c r="F13" i="5" s="1"/>
  <c r="G13" i="5" s="1"/>
  <c r="H13" i="5" s="1"/>
  <c r="I13" i="5" s="1"/>
  <c r="J13" i="5" s="1"/>
  <c r="K13" i="5" s="1"/>
  <c r="L13" i="5" s="1"/>
  <c r="M13" i="5" s="1"/>
  <c r="N13" i="5" s="1"/>
  <c r="O13" i="5" s="1"/>
  <c r="P13" i="5" s="1"/>
  <c r="Q13" i="5" s="1"/>
  <c r="R13" i="5" s="1"/>
  <c r="S13" i="5" s="1"/>
  <c r="T13" i="5" s="1"/>
  <c r="U13" i="5" s="1"/>
  <c r="V13" i="5" s="1"/>
  <c r="W13" i="5" s="1"/>
  <c r="X13" i="5" s="1"/>
  <c r="Y13" i="5" s="1"/>
  <c r="Z13" i="5" s="1"/>
  <c r="AA13" i="5" s="1"/>
  <c r="AB13" i="5" s="1"/>
  <c r="AC13" i="5" s="1"/>
  <c r="AD13" i="5" s="1"/>
  <c r="AE13" i="5" s="1"/>
  <c r="AF13" i="5" s="1"/>
  <c r="AG13" i="5" s="1"/>
  <c r="BG5" i="9"/>
  <c r="BD5" i="9"/>
  <c r="AY30" i="9"/>
  <c r="CI4" i="9"/>
  <c r="CF4" i="9"/>
  <c r="CH4" i="9" s="1"/>
  <c r="BN3" i="9"/>
  <c r="BK3" i="9"/>
  <c r="CF14" i="9"/>
  <c r="CH14" i="9" s="1"/>
  <c r="CP14" i="9" s="1"/>
  <c r="CK14" i="9"/>
  <c r="OD14" i="9" s="1"/>
  <c r="S19" i="5"/>
  <c r="S20" i="5" s="1"/>
  <c r="T17" i="5"/>
  <c r="C15" i="5"/>
  <c r="D2" i="5" s="1"/>
  <c r="E2" i="5" s="1"/>
  <c r="F2" i="5" s="1"/>
  <c r="G2" i="5" s="1"/>
  <c r="H2" i="5" s="1"/>
  <c r="I2" i="5" s="1"/>
  <c r="J2" i="5" s="1"/>
  <c r="K2" i="5" s="1"/>
  <c r="L2" i="5" s="1"/>
  <c r="M2" i="5" s="1"/>
  <c r="N2" i="5" s="1"/>
  <c r="O2" i="5" s="1"/>
  <c r="P2" i="5" s="1"/>
  <c r="P19" i="3"/>
  <c r="O22" i="3"/>
  <c r="O25" i="3" s="1"/>
  <c r="T16" i="5"/>
  <c r="X18" i="5"/>
  <c r="CF28" i="9" l="1"/>
  <c r="CH28" i="9" s="1"/>
  <c r="CP28" i="9" s="1"/>
  <c r="CR28" i="9" s="1"/>
  <c r="OE28" i="9" s="1"/>
  <c r="CF6" i="9"/>
  <c r="CH6" i="9" s="1"/>
  <c r="CP6" i="9" s="1"/>
  <c r="CR6" i="9" s="1"/>
  <c r="OE6" i="9" s="1"/>
  <c r="CF26" i="9"/>
  <c r="CH26" i="9" s="1"/>
  <c r="CP26" i="9" s="1"/>
  <c r="CR26" i="9" s="1"/>
  <c r="OE26" i="9" s="1"/>
  <c r="F17" i="3"/>
  <c r="E17" i="3"/>
  <c r="CF11" i="9"/>
  <c r="CH11" i="9" s="1"/>
  <c r="CP11" i="9" s="1"/>
  <c r="CR11" i="9" s="1"/>
  <c r="OE11" i="9" s="1"/>
  <c r="P24" i="3"/>
  <c r="Q21" i="3"/>
  <c r="P23" i="3"/>
  <c r="Q20" i="3"/>
  <c r="CF29" i="9"/>
  <c r="CH29" i="9" s="1"/>
  <c r="CP29" i="9" s="1"/>
  <c r="CR29" i="9" s="1"/>
  <c r="OE29" i="9" s="1"/>
  <c r="CF21" i="9"/>
  <c r="CH21" i="9" s="1"/>
  <c r="CP21" i="9" s="1"/>
  <c r="CR21" i="9" s="1"/>
  <c r="OE21" i="9" s="1"/>
  <c r="CF18" i="9"/>
  <c r="CH18" i="9" s="1"/>
  <c r="CP18" i="9" s="1"/>
  <c r="CR18" i="9" s="1"/>
  <c r="OE18" i="9" s="1"/>
  <c r="CF19" i="9"/>
  <c r="CH19" i="9" s="1"/>
  <c r="CP19" i="9" s="1"/>
  <c r="CR19" i="9" s="1"/>
  <c r="OE19" i="9" s="1"/>
  <c r="CF24" i="9"/>
  <c r="CH24" i="9" s="1"/>
  <c r="CP24" i="9" s="1"/>
  <c r="CR24" i="9" s="1"/>
  <c r="OE24" i="9" s="1"/>
  <c r="CF9" i="9"/>
  <c r="CH9" i="9" s="1"/>
  <c r="CP9" i="9" s="1"/>
  <c r="CR9" i="9" s="1"/>
  <c r="OE9" i="9" s="1"/>
  <c r="CF27" i="9"/>
  <c r="CH27" i="9" s="1"/>
  <c r="CP27" i="9" s="1"/>
  <c r="CR27" i="9" s="1"/>
  <c r="OE27" i="9" s="1"/>
  <c r="CF13" i="9"/>
  <c r="CH13" i="9" s="1"/>
  <c r="CP13" i="9" s="1"/>
  <c r="CR13" i="9" s="1"/>
  <c r="OE13" i="9" s="1"/>
  <c r="CF17" i="9"/>
  <c r="CH17" i="9" s="1"/>
  <c r="CP17" i="9" s="1"/>
  <c r="CR17" i="9" s="1"/>
  <c r="OE17" i="9" s="1"/>
  <c r="CF25" i="9"/>
  <c r="CH25" i="9" s="1"/>
  <c r="CP25" i="9" s="1"/>
  <c r="CR25" i="9" s="1"/>
  <c r="OE25" i="9" s="1"/>
  <c r="CF8" i="9"/>
  <c r="CH8" i="9" s="1"/>
  <c r="CP8" i="9" s="1"/>
  <c r="CR8" i="9" s="1"/>
  <c r="OE8" i="9" s="1"/>
  <c r="CF15" i="9"/>
  <c r="CH15" i="9" s="1"/>
  <c r="CP15" i="9" s="1"/>
  <c r="CR15" i="9" s="1"/>
  <c r="OE15" i="9" s="1"/>
  <c r="CF22" i="9"/>
  <c r="CH22" i="9" s="1"/>
  <c r="CP22" i="9" s="1"/>
  <c r="CR22" i="9" s="1"/>
  <c r="OE22" i="9" s="1"/>
  <c r="P2" i="3"/>
  <c r="Z7" i="3"/>
  <c r="Z40" i="3" s="1"/>
  <c r="CF23" i="9"/>
  <c r="CH23" i="9" s="1"/>
  <c r="CP23" i="9" s="1"/>
  <c r="CR23" i="9" s="1"/>
  <c r="OE23" i="9" s="1"/>
  <c r="CF12" i="9"/>
  <c r="CH12" i="9" s="1"/>
  <c r="CP12" i="9" s="1"/>
  <c r="CR12" i="9" s="1"/>
  <c r="OE12" i="9" s="1"/>
  <c r="CF7" i="9"/>
  <c r="CH7" i="9" s="1"/>
  <c r="CP7" i="9" s="1"/>
  <c r="CR7" i="9" s="1"/>
  <c r="OE7" i="9" s="1"/>
  <c r="CF10" i="9"/>
  <c r="CH10" i="9" s="1"/>
  <c r="CP10" i="9" s="1"/>
  <c r="CR10" i="9" s="1"/>
  <c r="OE10" i="9" s="1"/>
  <c r="CF16" i="9"/>
  <c r="CH16" i="9" s="1"/>
  <c r="CP16" i="9" s="1"/>
  <c r="CR16" i="9" s="1"/>
  <c r="OE16" i="9" s="1"/>
  <c r="U2" i="3"/>
  <c r="U11" i="3"/>
  <c r="CF20" i="9"/>
  <c r="CH20" i="9" s="1"/>
  <c r="CP20" i="9" s="1"/>
  <c r="CR20" i="9" s="1"/>
  <c r="OE20" i="9" s="1"/>
  <c r="T18" i="3"/>
  <c r="RZ5" i="9"/>
  <c r="U12" i="3"/>
  <c r="V1" i="3"/>
  <c r="V8" i="3" s="1"/>
  <c r="CL20" i="9"/>
  <c r="SE20" i="9" s="1"/>
  <c r="CL7" i="9"/>
  <c r="SE7" i="9" s="1"/>
  <c r="CL16" i="9"/>
  <c r="SE16" i="9" s="1"/>
  <c r="CL12" i="9"/>
  <c r="SE12" i="9" s="1"/>
  <c r="CL18" i="9"/>
  <c r="SE18" i="9" s="1"/>
  <c r="CL10" i="9"/>
  <c r="SE10" i="9" s="1"/>
  <c r="CL17" i="9"/>
  <c r="SE17" i="9" s="1"/>
  <c r="CL9" i="9"/>
  <c r="SE9" i="9" s="1"/>
  <c r="CL11" i="9"/>
  <c r="SE11" i="9" s="1"/>
  <c r="CL24" i="9"/>
  <c r="SE24" i="9" s="1"/>
  <c r="CL21" i="9"/>
  <c r="SE21" i="9" s="1"/>
  <c r="CL15" i="9"/>
  <c r="SE15" i="9" s="1"/>
  <c r="CL23" i="9"/>
  <c r="SE23" i="9" s="1"/>
  <c r="CL28" i="9"/>
  <c r="SE28" i="9" s="1"/>
  <c r="CL8" i="9"/>
  <c r="SE8" i="9" s="1"/>
  <c r="CL14" i="9"/>
  <c r="SE14" i="9" s="1"/>
  <c r="CL22" i="9"/>
  <c r="SE22" i="9" s="1"/>
  <c r="CL29" i="9"/>
  <c r="SE29" i="9" s="1"/>
  <c r="CE4" i="9"/>
  <c r="SD4" i="9" s="1"/>
  <c r="CL25" i="9"/>
  <c r="SE25" i="9" s="1"/>
  <c r="CL13" i="9"/>
  <c r="SE13" i="9" s="1"/>
  <c r="CL26" i="9"/>
  <c r="SE26" i="9" s="1"/>
  <c r="CL19" i="9"/>
  <c r="SE19" i="9" s="1"/>
  <c r="CL6" i="9"/>
  <c r="SE6" i="9" s="1"/>
  <c r="CL27" i="9"/>
  <c r="SE27" i="9" s="1"/>
  <c r="CK4" i="9"/>
  <c r="OD4" i="9" s="1"/>
  <c r="BI5" i="9"/>
  <c r="NZ5" i="9" s="1"/>
  <c r="BG30" i="9"/>
  <c r="BI30" i="9" s="1"/>
  <c r="BJ30" i="9" s="1"/>
  <c r="BP3" i="9"/>
  <c r="OA3" i="9" s="1"/>
  <c r="BF5" i="9"/>
  <c r="BD30" i="9"/>
  <c r="CP4" i="9"/>
  <c r="CM4" i="9"/>
  <c r="CO4" i="9" s="1"/>
  <c r="BM3" i="9"/>
  <c r="CR14" i="9"/>
  <c r="OE14" i="9" s="1"/>
  <c r="CM14" i="9"/>
  <c r="CO14" i="9" s="1"/>
  <c r="CW14" i="9" s="1"/>
  <c r="T19" i="5"/>
  <c r="T20" i="5" s="1"/>
  <c r="E14" i="5"/>
  <c r="F14" i="5" s="1"/>
  <c r="G14" i="5" s="1"/>
  <c r="H14" i="5" s="1"/>
  <c r="I14" i="5" s="1"/>
  <c r="J14" i="5" s="1"/>
  <c r="K14" i="5" s="1"/>
  <c r="L14" i="5" s="1"/>
  <c r="M14" i="5" s="1"/>
  <c r="N14" i="5" s="1"/>
  <c r="O14" i="5" s="1"/>
  <c r="P14" i="5" s="1"/>
  <c r="Q14" i="5" s="1"/>
  <c r="R14" i="5" s="1"/>
  <c r="S14" i="5" s="1"/>
  <c r="V14" i="5"/>
  <c r="U17" i="5"/>
  <c r="Q19" i="3"/>
  <c r="P22" i="3"/>
  <c r="P25" i="3" s="1"/>
  <c r="U16" i="5"/>
  <c r="Y18" i="5"/>
  <c r="NZ30" i="9" l="1"/>
  <c r="H4" i="3" s="1"/>
  <c r="CM28" i="9"/>
  <c r="CO28" i="9" s="1"/>
  <c r="CW28" i="9" s="1"/>
  <c r="CY28" i="9" s="1"/>
  <c r="OF28" i="9" s="1"/>
  <c r="CM6" i="9"/>
  <c r="CO6" i="9" s="1"/>
  <c r="CW6" i="9" s="1"/>
  <c r="CY6" i="9" s="1"/>
  <c r="OF6" i="9" s="1"/>
  <c r="CM26" i="9"/>
  <c r="CO26" i="9" s="1"/>
  <c r="CW26" i="9" s="1"/>
  <c r="CY26" i="9" s="1"/>
  <c r="OF26" i="9" s="1"/>
  <c r="CM11" i="9"/>
  <c r="CO11" i="9" s="1"/>
  <c r="CW11" i="9" s="1"/>
  <c r="CY11" i="9" s="1"/>
  <c r="OF11" i="9" s="1"/>
  <c r="Q23" i="3"/>
  <c r="R20" i="3"/>
  <c r="Q24" i="3"/>
  <c r="R21" i="3"/>
  <c r="CM29" i="9"/>
  <c r="CO29" i="9" s="1"/>
  <c r="CW29" i="9" s="1"/>
  <c r="CY29" i="9" s="1"/>
  <c r="OF29" i="9" s="1"/>
  <c r="CM25" i="9"/>
  <c r="CO25" i="9" s="1"/>
  <c r="CW25" i="9" s="1"/>
  <c r="CY25" i="9" s="1"/>
  <c r="OF25" i="9" s="1"/>
  <c r="CM21" i="9"/>
  <c r="CO21" i="9" s="1"/>
  <c r="CW21" i="9" s="1"/>
  <c r="CY21" i="9" s="1"/>
  <c r="OF21" i="9" s="1"/>
  <c r="CM18" i="9"/>
  <c r="CO18" i="9" s="1"/>
  <c r="CW18" i="9" s="1"/>
  <c r="CY18" i="9" s="1"/>
  <c r="OF18" i="9" s="1"/>
  <c r="CM19" i="9"/>
  <c r="CO19" i="9" s="1"/>
  <c r="CW19" i="9" s="1"/>
  <c r="CY19" i="9" s="1"/>
  <c r="OF19" i="9" s="1"/>
  <c r="CM24" i="9"/>
  <c r="CO24" i="9" s="1"/>
  <c r="CW24" i="9" s="1"/>
  <c r="CY24" i="9" s="1"/>
  <c r="OF24" i="9" s="1"/>
  <c r="CM9" i="9"/>
  <c r="CO9" i="9" s="1"/>
  <c r="CW9" i="9" s="1"/>
  <c r="CY9" i="9" s="1"/>
  <c r="OF9" i="9" s="1"/>
  <c r="CM8" i="9"/>
  <c r="CO8" i="9" s="1"/>
  <c r="CW8" i="9" s="1"/>
  <c r="CY8" i="9" s="1"/>
  <c r="OF8" i="9" s="1"/>
  <c r="CM27" i="9"/>
  <c r="CO27" i="9" s="1"/>
  <c r="CW27" i="9" s="1"/>
  <c r="CY27" i="9" s="1"/>
  <c r="OF27" i="9" s="1"/>
  <c r="CM13" i="9"/>
  <c r="CO13" i="9" s="1"/>
  <c r="CW13" i="9" s="1"/>
  <c r="CY13" i="9" s="1"/>
  <c r="OF13" i="9" s="1"/>
  <c r="CM7" i="9"/>
  <c r="CO7" i="9" s="1"/>
  <c r="CW7" i="9" s="1"/>
  <c r="CY7" i="9" s="1"/>
  <c r="OF7" i="9" s="1"/>
  <c r="CM17" i="9"/>
  <c r="CO17" i="9" s="1"/>
  <c r="CW17" i="9" s="1"/>
  <c r="CY17" i="9" s="1"/>
  <c r="OF17" i="9" s="1"/>
  <c r="CM15" i="9"/>
  <c r="CO15" i="9" s="1"/>
  <c r="CW15" i="9" s="1"/>
  <c r="CY15" i="9" s="1"/>
  <c r="OF15" i="9" s="1"/>
  <c r="CM23" i="9"/>
  <c r="CO23" i="9" s="1"/>
  <c r="CW23" i="9" s="1"/>
  <c r="CY23" i="9" s="1"/>
  <c r="OF23" i="9" s="1"/>
  <c r="RZ30" i="9"/>
  <c r="G36" i="3" s="1"/>
  <c r="PZ30" i="9"/>
  <c r="G3" i="3" s="1"/>
  <c r="CM22" i="9"/>
  <c r="CO22" i="9" s="1"/>
  <c r="CW22" i="9" s="1"/>
  <c r="CY22" i="9" s="1"/>
  <c r="OF22" i="9" s="1"/>
  <c r="AA7" i="3"/>
  <c r="AA40" i="3" s="1"/>
  <c r="Q2" i="3"/>
  <c r="CM10" i="9"/>
  <c r="CO10" i="9" s="1"/>
  <c r="CW10" i="9" s="1"/>
  <c r="CY10" i="9" s="1"/>
  <c r="OF10" i="9" s="1"/>
  <c r="CM12" i="9"/>
  <c r="CO12" i="9" s="1"/>
  <c r="CW12" i="9" s="1"/>
  <c r="CY12" i="9" s="1"/>
  <c r="OF12" i="9" s="1"/>
  <c r="CM16" i="9"/>
  <c r="CO16" i="9" s="1"/>
  <c r="CW16" i="9" s="1"/>
  <c r="CY16" i="9" s="1"/>
  <c r="OF16" i="9" s="1"/>
  <c r="V2" i="3"/>
  <c r="V11" i="3"/>
  <c r="CM20" i="9"/>
  <c r="CO20" i="9" s="1"/>
  <c r="CW20" i="9" s="1"/>
  <c r="CY20" i="9" s="1"/>
  <c r="OF20" i="9" s="1"/>
  <c r="U18" i="3"/>
  <c r="V12" i="3"/>
  <c r="W1" i="3"/>
  <c r="W8" i="3" s="1"/>
  <c r="CS15" i="9"/>
  <c r="SF15" i="9" s="1"/>
  <c r="CS10" i="9"/>
  <c r="SF10" i="9" s="1"/>
  <c r="CS13" i="9"/>
  <c r="SF13" i="9" s="1"/>
  <c r="CS7" i="9"/>
  <c r="SF7" i="9" s="1"/>
  <c r="CS29" i="9"/>
  <c r="SF29" i="9" s="1"/>
  <c r="CS14" i="9"/>
  <c r="SF14" i="9" s="1"/>
  <c r="CS12" i="9"/>
  <c r="SF12" i="9" s="1"/>
  <c r="CS19" i="9"/>
  <c r="SF19" i="9" s="1"/>
  <c r="CS11" i="9"/>
  <c r="SF11" i="9" s="1"/>
  <c r="CS17" i="9"/>
  <c r="SF17" i="9" s="1"/>
  <c r="CS8" i="9"/>
  <c r="SF8" i="9" s="1"/>
  <c r="CS28" i="9"/>
  <c r="SF28" i="9" s="1"/>
  <c r="CS21" i="9"/>
  <c r="SF21" i="9" s="1"/>
  <c r="CS27" i="9"/>
  <c r="SF27" i="9" s="1"/>
  <c r="CS23" i="9"/>
  <c r="SF23" i="9" s="1"/>
  <c r="CS20" i="9"/>
  <c r="SF20" i="9" s="1"/>
  <c r="CS26" i="9"/>
  <c r="SF26" i="9" s="1"/>
  <c r="CS25" i="9"/>
  <c r="SF25" i="9" s="1"/>
  <c r="BJ5" i="9"/>
  <c r="CS16" i="9"/>
  <c r="SF16" i="9" s="1"/>
  <c r="CS22" i="9"/>
  <c r="SF22" i="9" s="1"/>
  <c r="CS18" i="9"/>
  <c r="SF18" i="9" s="1"/>
  <c r="CS6" i="9"/>
  <c r="SF6" i="9" s="1"/>
  <c r="CS24" i="9"/>
  <c r="SF24" i="9" s="1"/>
  <c r="CS9" i="9"/>
  <c r="SF9" i="9" s="1"/>
  <c r="BQ3" i="9"/>
  <c r="SB3" i="9" s="1"/>
  <c r="CL4" i="9"/>
  <c r="SE4" i="9" s="1"/>
  <c r="CR4" i="9"/>
  <c r="OE4" i="9" s="1"/>
  <c r="BU3" i="9"/>
  <c r="BR3" i="9"/>
  <c r="BN5" i="9"/>
  <c r="BK5" i="9"/>
  <c r="BF30" i="9"/>
  <c r="CW4" i="9"/>
  <c r="CT4" i="9"/>
  <c r="CV4" i="9" s="1"/>
  <c r="CT14" i="9"/>
  <c r="CV14" i="9" s="1"/>
  <c r="DD14" i="9" s="1"/>
  <c r="CY14" i="9"/>
  <c r="OF14" i="9" s="1"/>
  <c r="U19" i="5"/>
  <c r="U20" i="5" s="1"/>
  <c r="V17" i="5"/>
  <c r="Q22" i="3"/>
  <c r="Q25" i="3" s="1"/>
  <c r="R19" i="3"/>
  <c r="V16" i="5"/>
  <c r="Z18" i="5"/>
  <c r="CT28" i="9" l="1"/>
  <c r="CV28" i="9" s="1"/>
  <c r="DD28" i="9" s="1"/>
  <c r="DF28" i="9" s="1"/>
  <c r="OG28" i="9" s="1"/>
  <c r="CT6" i="9"/>
  <c r="CV6" i="9" s="1"/>
  <c r="DD6" i="9" s="1"/>
  <c r="DF6" i="9" s="1"/>
  <c r="OG6" i="9" s="1"/>
  <c r="CT26" i="9"/>
  <c r="CV26" i="9" s="1"/>
  <c r="DD26" i="9" s="1"/>
  <c r="DF26" i="9" s="1"/>
  <c r="OG26" i="9" s="1"/>
  <c r="CT11" i="9"/>
  <c r="CV11" i="9" s="1"/>
  <c r="DD11" i="9" s="1"/>
  <c r="DF11" i="9" s="1"/>
  <c r="OG11" i="9" s="1"/>
  <c r="G14" i="3"/>
  <c r="G13" i="3"/>
  <c r="R24" i="3"/>
  <c r="S21" i="3"/>
  <c r="R23" i="3"/>
  <c r="S20" i="3"/>
  <c r="CT25" i="9"/>
  <c r="CV25" i="9" s="1"/>
  <c r="DD25" i="9" s="1"/>
  <c r="DF25" i="9" s="1"/>
  <c r="OG25" i="9" s="1"/>
  <c r="CT29" i="9"/>
  <c r="CV29" i="9" s="1"/>
  <c r="DD29" i="9" s="1"/>
  <c r="DF29" i="9" s="1"/>
  <c r="OG29" i="9" s="1"/>
  <c r="CT21" i="9"/>
  <c r="CV21" i="9" s="1"/>
  <c r="DD21" i="9" s="1"/>
  <c r="DF21" i="9" s="1"/>
  <c r="OG21" i="9" s="1"/>
  <c r="CT8" i="9"/>
  <c r="CV8" i="9" s="1"/>
  <c r="DD8" i="9" s="1"/>
  <c r="DF8" i="9" s="1"/>
  <c r="OG8" i="9" s="1"/>
  <c r="CT18" i="9"/>
  <c r="CV18" i="9" s="1"/>
  <c r="DD18" i="9" s="1"/>
  <c r="DF18" i="9" s="1"/>
  <c r="OG18" i="9" s="1"/>
  <c r="CT13" i="9"/>
  <c r="CV13" i="9" s="1"/>
  <c r="DD13" i="9" s="1"/>
  <c r="DF13" i="9" s="1"/>
  <c r="OG13" i="9" s="1"/>
  <c r="CT19" i="9"/>
  <c r="CV19" i="9" s="1"/>
  <c r="DD19" i="9" s="1"/>
  <c r="DF19" i="9" s="1"/>
  <c r="OG19" i="9" s="1"/>
  <c r="CT24" i="9"/>
  <c r="CV24" i="9" s="1"/>
  <c r="DD24" i="9" s="1"/>
  <c r="DF24" i="9" s="1"/>
  <c r="OG24" i="9" s="1"/>
  <c r="CT9" i="9"/>
  <c r="CV9" i="9" s="1"/>
  <c r="DD9" i="9" s="1"/>
  <c r="DF9" i="9" s="1"/>
  <c r="OG9" i="9" s="1"/>
  <c r="CT23" i="9"/>
  <c r="CV23" i="9" s="1"/>
  <c r="DD23" i="9" s="1"/>
  <c r="DF23" i="9" s="1"/>
  <c r="OG23" i="9" s="1"/>
  <c r="CT27" i="9"/>
  <c r="CV27" i="9" s="1"/>
  <c r="DD27" i="9" s="1"/>
  <c r="DF27" i="9" s="1"/>
  <c r="OG27" i="9" s="1"/>
  <c r="CT17" i="9"/>
  <c r="CV17" i="9" s="1"/>
  <c r="DD17" i="9" s="1"/>
  <c r="DF17" i="9" s="1"/>
  <c r="OG17" i="9" s="1"/>
  <c r="CT22" i="9"/>
  <c r="CV22" i="9" s="1"/>
  <c r="DD22" i="9" s="1"/>
  <c r="DF22" i="9" s="1"/>
  <c r="OG22" i="9" s="1"/>
  <c r="CT7" i="9"/>
  <c r="CV7" i="9" s="1"/>
  <c r="DD7" i="9" s="1"/>
  <c r="DF7" i="9" s="1"/>
  <c r="OG7" i="9" s="1"/>
  <c r="CT15" i="9"/>
  <c r="CV15" i="9" s="1"/>
  <c r="DD15" i="9" s="1"/>
  <c r="DF15" i="9" s="1"/>
  <c r="OG15" i="9" s="1"/>
  <c r="CT10" i="9"/>
  <c r="CV10" i="9" s="1"/>
  <c r="DD10" i="9" s="1"/>
  <c r="DF10" i="9" s="1"/>
  <c r="OG10" i="9" s="1"/>
  <c r="R2" i="3"/>
  <c r="AB7" i="3"/>
  <c r="AB40" i="3" s="1"/>
  <c r="CT12" i="9"/>
  <c r="CV12" i="9" s="1"/>
  <c r="DD12" i="9" s="1"/>
  <c r="DF12" i="9" s="1"/>
  <c r="OG12" i="9" s="1"/>
  <c r="CT16" i="9"/>
  <c r="CV16" i="9" s="1"/>
  <c r="DD16" i="9" s="1"/>
  <c r="DF16" i="9" s="1"/>
  <c r="OG16" i="9" s="1"/>
  <c r="W2" i="3"/>
  <c r="W11" i="3"/>
  <c r="CT20" i="9"/>
  <c r="CV20" i="9" s="1"/>
  <c r="DD20" i="9" s="1"/>
  <c r="DF20" i="9" s="1"/>
  <c r="OG20" i="9" s="1"/>
  <c r="V18" i="3"/>
  <c r="SA5" i="9"/>
  <c r="W12" i="3"/>
  <c r="X1" i="3"/>
  <c r="X8" i="3" s="1"/>
  <c r="CZ27" i="9"/>
  <c r="SG27" i="9" s="1"/>
  <c r="CZ9" i="9"/>
  <c r="SG9" i="9" s="1"/>
  <c r="CZ12" i="9"/>
  <c r="SG12" i="9" s="1"/>
  <c r="CZ26" i="9"/>
  <c r="SG26" i="9" s="1"/>
  <c r="CZ29" i="9"/>
  <c r="SG29" i="9" s="1"/>
  <c r="CZ21" i="9"/>
  <c r="SG21" i="9" s="1"/>
  <c r="CZ28" i="9"/>
  <c r="SG28" i="9" s="1"/>
  <c r="CZ23" i="9"/>
  <c r="SG23" i="9" s="1"/>
  <c r="CZ10" i="9"/>
  <c r="SG10" i="9" s="1"/>
  <c r="CZ19" i="9"/>
  <c r="SG19" i="9" s="1"/>
  <c r="CZ18" i="9"/>
  <c r="SG18" i="9" s="1"/>
  <c r="CZ7" i="9"/>
  <c r="SG7" i="9" s="1"/>
  <c r="CZ6" i="9"/>
  <c r="SG6" i="9" s="1"/>
  <c r="CZ17" i="9"/>
  <c r="SG17" i="9" s="1"/>
  <c r="CZ20" i="9"/>
  <c r="SG20" i="9" s="1"/>
  <c r="CZ15" i="9"/>
  <c r="SG15" i="9" s="1"/>
  <c r="CZ22" i="9"/>
  <c r="SG22" i="9" s="1"/>
  <c r="CZ8" i="9"/>
  <c r="SG8" i="9" s="1"/>
  <c r="CZ13" i="9"/>
  <c r="SG13" i="9" s="1"/>
  <c r="CZ11" i="9"/>
  <c r="SG11" i="9" s="1"/>
  <c r="CZ16" i="9"/>
  <c r="SG16" i="9" s="1"/>
  <c r="CZ14" i="9"/>
  <c r="SG14" i="9" s="1"/>
  <c r="CZ25" i="9"/>
  <c r="SG25" i="9" s="1"/>
  <c r="CZ24" i="9"/>
  <c r="SG24" i="9" s="1"/>
  <c r="CS4" i="9"/>
  <c r="SF4" i="9" s="1"/>
  <c r="CY4" i="9"/>
  <c r="OF4" i="9" s="1"/>
  <c r="BM5" i="9"/>
  <c r="BK30" i="9"/>
  <c r="BW3" i="9"/>
  <c r="OB3" i="9" s="1"/>
  <c r="BT3" i="9"/>
  <c r="DD4" i="9"/>
  <c r="DA4" i="9"/>
  <c r="DC4" i="9" s="1"/>
  <c r="BP5" i="9"/>
  <c r="OA5" i="9" s="1"/>
  <c r="OA30" i="9" s="1"/>
  <c r="I4" i="3" s="1"/>
  <c r="BN30" i="9"/>
  <c r="BP30" i="9" s="1"/>
  <c r="BQ30" i="9" s="1"/>
  <c r="DF14" i="9"/>
  <c r="OG14" i="9" s="1"/>
  <c r="DA14" i="9"/>
  <c r="DC14" i="9" s="1"/>
  <c r="DK14" i="9" s="1"/>
  <c r="W17" i="5"/>
  <c r="V19" i="5"/>
  <c r="V20" i="5" s="1"/>
  <c r="R22" i="3"/>
  <c r="R25" i="3" s="1"/>
  <c r="S19" i="3"/>
  <c r="W16" i="5"/>
  <c r="AA18" i="5"/>
  <c r="DA28" i="9" l="1"/>
  <c r="DC28" i="9" s="1"/>
  <c r="DK28" i="9" s="1"/>
  <c r="DM28" i="9" s="1"/>
  <c r="OH28" i="9" s="1"/>
  <c r="DA6" i="9"/>
  <c r="DC6" i="9" s="1"/>
  <c r="DK6" i="9" s="1"/>
  <c r="DM6" i="9" s="1"/>
  <c r="OH6" i="9" s="1"/>
  <c r="DA26" i="9"/>
  <c r="DC26" i="9" s="1"/>
  <c r="DK26" i="9" s="1"/>
  <c r="DM26" i="9" s="1"/>
  <c r="OH26" i="9" s="1"/>
  <c r="DA11" i="9"/>
  <c r="DC11" i="9" s="1"/>
  <c r="DK11" i="9" s="1"/>
  <c r="DM11" i="9" s="1"/>
  <c r="OH11" i="9" s="1"/>
  <c r="G17" i="3"/>
  <c r="DA21" i="9"/>
  <c r="DC21" i="9" s="1"/>
  <c r="DK21" i="9" s="1"/>
  <c r="DM21" i="9" s="1"/>
  <c r="OH21" i="9" s="1"/>
  <c r="S23" i="3"/>
  <c r="T20" i="3"/>
  <c r="S24" i="3"/>
  <c r="T21" i="3"/>
  <c r="DA25" i="9"/>
  <c r="DC25" i="9" s="1"/>
  <c r="DK25" i="9" s="1"/>
  <c r="DM25" i="9" s="1"/>
  <c r="OH25" i="9" s="1"/>
  <c r="DA29" i="9"/>
  <c r="DC29" i="9" s="1"/>
  <c r="DK29" i="9" s="1"/>
  <c r="DM29" i="9" s="1"/>
  <c r="OH29" i="9" s="1"/>
  <c r="DA13" i="9"/>
  <c r="DC13" i="9" s="1"/>
  <c r="DK13" i="9" s="1"/>
  <c r="DM13" i="9" s="1"/>
  <c r="OH13" i="9" s="1"/>
  <c r="DA8" i="9"/>
  <c r="DC8" i="9" s="1"/>
  <c r="DK8" i="9" s="1"/>
  <c r="DM8" i="9" s="1"/>
  <c r="OH8" i="9" s="1"/>
  <c r="DA18" i="9"/>
  <c r="DC18" i="9" s="1"/>
  <c r="DK18" i="9" s="1"/>
  <c r="DM18" i="9" s="1"/>
  <c r="OH18" i="9" s="1"/>
  <c r="DA9" i="9"/>
  <c r="DC9" i="9" s="1"/>
  <c r="DK9" i="9" s="1"/>
  <c r="DM9" i="9" s="1"/>
  <c r="OH9" i="9" s="1"/>
  <c r="DA19" i="9"/>
  <c r="DC19" i="9" s="1"/>
  <c r="DK19" i="9" s="1"/>
  <c r="DM19" i="9" s="1"/>
  <c r="OH19" i="9" s="1"/>
  <c r="DA24" i="9"/>
  <c r="DC24" i="9" s="1"/>
  <c r="DK24" i="9" s="1"/>
  <c r="DM24" i="9" s="1"/>
  <c r="OH24" i="9" s="1"/>
  <c r="DA17" i="9"/>
  <c r="DC17" i="9" s="1"/>
  <c r="DK17" i="9" s="1"/>
  <c r="DM17" i="9" s="1"/>
  <c r="OH17" i="9" s="1"/>
  <c r="DA23" i="9"/>
  <c r="DC23" i="9" s="1"/>
  <c r="DK23" i="9" s="1"/>
  <c r="DM23" i="9" s="1"/>
  <c r="OH23" i="9" s="1"/>
  <c r="DA27" i="9"/>
  <c r="DC27" i="9" s="1"/>
  <c r="DK27" i="9" s="1"/>
  <c r="DM27" i="9" s="1"/>
  <c r="OH27" i="9" s="1"/>
  <c r="DA7" i="9"/>
  <c r="DC7" i="9" s="1"/>
  <c r="DK7" i="9" s="1"/>
  <c r="DM7" i="9" s="1"/>
  <c r="OH7" i="9" s="1"/>
  <c r="DA22" i="9"/>
  <c r="DC22" i="9" s="1"/>
  <c r="DK22" i="9" s="1"/>
  <c r="DM22" i="9" s="1"/>
  <c r="OH22" i="9" s="1"/>
  <c r="DA15" i="9"/>
  <c r="DC15" i="9" s="1"/>
  <c r="DK15" i="9" s="1"/>
  <c r="DM15" i="9" s="1"/>
  <c r="OH15" i="9" s="1"/>
  <c r="SA30" i="9"/>
  <c r="H36" i="3" s="1"/>
  <c r="QA30" i="9"/>
  <c r="H3" i="3" s="1"/>
  <c r="DA10" i="9"/>
  <c r="DC10" i="9" s="1"/>
  <c r="DK10" i="9" s="1"/>
  <c r="DM10" i="9" s="1"/>
  <c r="OH10" i="9" s="1"/>
  <c r="AC7" i="3"/>
  <c r="AC40" i="3" s="1"/>
  <c r="DA12" i="9"/>
  <c r="DC12" i="9" s="1"/>
  <c r="DK12" i="9" s="1"/>
  <c r="DM12" i="9" s="1"/>
  <c r="OH12" i="9" s="1"/>
  <c r="DA16" i="9"/>
  <c r="DC16" i="9" s="1"/>
  <c r="DK16" i="9" s="1"/>
  <c r="DM16" i="9" s="1"/>
  <c r="OH16" i="9" s="1"/>
  <c r="DA20" i="9"/>
  <c r="DC20" i="9" s="1"/>
  <c r="DK20" i="9" s="1"/>
  <c r="DM20" i="9" s="1"/>
  <c r="OH20" i="9" s="1"/>
  <c r="X2" i="3"/>
  <c r="X11" i="3"/>
  <c r="W18" i="3"/>
  <c r="X12" i="3"/>
  <c r="Y1" i="3"/>
  <c r="Y8" i="3" s="1"/>
  <c r="DG11" i="9"/>
  <c r="SH11" i="9" s="1"/>
  <c r="DG26" i="9"/>
  <c r="SH26" i="9" s="1"/>
  <c r="DG14" i="9"/>
  <c r="SH14" i="9" s="1"/>
  <c r="DG9" i="9"/>
  <c r="SH9" i="9" s="1"/>
  <c r="DG23" i="9"/>
  <c r="SH23" i="9" s="1"/>
  <c r="DG25" i="9"/>
  <c r="SH25" i="9" s="1"/>
  <c r="DG13" i="9"/>
  <c r="SH13" i="9" s="1"/>
  <c r="DG27" i="9"/>
  <c r="SH27" i="9" s="1"/>
  <c r="DG16" i="9"/>
  <c r="SH16" i="9" s="1"/>
  <c r="DG20" i="9"/>
  <c r="SH20" i="9" s="1"/>
  <c r="DG24" i="9"/>
  <c r="SH24" i="9" s="1"/>
  <c r="DG19" i="9"/>
  <c r="SH19" i="9" s="1"/>
  <c r="DG8" i="9"/>
  <c r="SH8" i="9" s="1"/>
  <c r="DG21" i="9"/>
  <c r="SH21" i="9" s="1"/>
  <c r="DG6" i="9"/>
  <c r="SH6" i="9" s="1"/>
  <c r="DG12" i="9"/>
  <c r="SH12" i="9" s="1"/>
  <c r="DG18" i="9"/>
  <c r="SH18" i="9" s="1"/>
  <c r="DG28" i="9"/>
  <c r="SH28" i="9" s="1"/>
  <c r="DG17" i="9"/>
  <c r="SH17" i="9" s="1"/>
  <c r="DG10" i="9"/>
  <c r="SH10" i="9" s="1"/>
  <c r="DG22" i="9"/>
  <c r="SH22" i="9" s="1"/>
  <c r="DG15" i="9"/>
  <c r="SH15" i="9" s="1"/>
  <c r="DG7" i="9"/>
  <c r="SH7" i="9" s="1"/>
  <c r="DG29" i="9"/>
  <c r="SH29" i="9" s="1"/>
  <c r="BQ5" i="9"/>
  <c r="BX3" i="9"/>
  <c r="SC3" i="9" s="1"/>
  <c r="CZ4" i="9"/>
  <c r="SG4" i="9" s="1"/>
  <c r="DF4" i="9"/>
  <c r="OG4" i="9" s="1"/>
  <c r="CB3" i="9"/>
  <c r="BY3" i="9"/>
  <c r="BU5" i="9"/>
  <c r="BR5" i="9"/>
  <c r="BM30" i="9"/>
  <c r="DK4" i="9"/>
  <c r="DH4" i="9"/>
  <c r="DJ4" i="9" s="1"/>
  <c r="DH14" i="9"/>
  <c r="DJ14" i="9" s="1"/>
  <c r="DR14" i="9" s="1"/>
  <c r="DM14" i="9"/>
  <c r="OH14" i="9" s="1"/>
  <c r="W19" i="5"/>
  <c r="W20" i="5" s="1"/>
  <c r="X17" i="5"/>
  <c r="S22" i="3"/>
  <c r="S25" i="3" s="1"/>
  <c r="T19" i="3"/>
  <c r="X16" i="5"/>
  <c r="AB18" i="5"/>
  <c r="DH28" i="9" l="1"/>
  <c r="DJ28" i="9" s="1"/>
  <c r="DR28" i="9" s="1"/>
  <c r="DH6" i="9"/>
  <c r="DJ6" i="9" s="1"/>
  <c r="DR6" i="9" s="1"/>
  <c r="DT6" i="9" s="1"/>
  <c r="OI6" i="9" s="1"/>
  <c r="DH26" i="9"/>
  <c r="DJ26" i="9" s="1"/>
  <c r="DR26" i="9" s="1"/>
  <c r="DT26" i="9" s="1"/>
  <c r="OI26" i="9" s="1"/>
  <c r="DH21" i="9"/>
  <c r="DJ21" i="9" s="1"/>
  <c r="DR21" i="9" s="1"/>
  <c r="DT21" i="9" s="1"/>
  <c r="OI21" i="9" s="1"/>
  <c r="DH11" i="9"/>
  <c r="DJ11" i="9" s="1"/>
  <c r="DR11" i="9" s="1"/>
  <c r="DT11" i="9" s="1"/>
  <c r="OI11" i="9" s="1"/>
  <c r="H14" i="3"/>
  <c r="H13" i="3"/>
  <c r="T24" i="3"/>
  <c r="U21" i="3"/>
  <c r="T23" i="3"/>
  <c r="U20" i="3"/>
  <c r="DH25" i="9"/>
  <c r="DJ25" i="9" s="1"/>
  <c r="DR25" i="9" s="1"/>
  <c r="DT25" i="9" s="1"/>
  <c r="OI25" i="9" s="1"/>
  <c r="DH29" i="9"/>
  <c r="DJ29" i="9" s="1"/>
  <c r="DR29" i="9" s="1"/>
  <c r="DT29" i="9" s="1"/>
  <c r="OI29" i="9" s="1"/>
  <c r="DH13" i="9"/>
  <c r="DJ13" i="9" s="1"/>
  <c r="DR13" i="9" s="1"/>
  <c r="DT13" i="9" s="1"/>
  <c r="OI13" i="9" s="1"/>
  <c r="DH24" i="9"/>
  <c r="DJ24" i="9" s="1"/>
  <c r="DR24" i="9" s="1"/>
  <c r="DT24" i="9" s="1"/>
  <c r="OI24" i="9" s="1"/>
  <c r="DH8" i="9"/>
  <c r="DJ8" i="9" s="1"/>
  <c r="DR8" i="9" s="1"/>
  <c r="DT8" i="9" s="1"/>
  <c r="OI8" i="9" s="1"/>
  <c r="DH9" i="9"/>
  <c r="DJ9" i="9" s="1"/>
  <c r="DR9" i="9" s="1"/>
  <c r="DT9" i="9" s="1"/>
  <c r="OI9" i="9" s="1"/>
  <c r="DH18" i="9"/>
  <c r="DJ18" i="9" s="1"/>
  <c r="DR18" i="9" s="1"/>
  <c r="DT18" i="9" s="1"/>
  <c r="OI18" i="9" s="1"/>
  <c r="DH17" i="9"/>
  <c r="DJ17" i="9" s="1"/>
  <c r="DR17" i="9" s="1"/>
  <c r="DT17" i="9" s="1"/>
  <c r="OI17" i="9" s="1"/>
  <c r="DH7" i="9"/>
  <c r="DJ7" i="9" s="1"/>
  <c r="DR7" i="9" s="1"/>
  <c r="DT7" i="9" s="1"/>
  <c r="OI7" i="9" s="1"/>
  <c r="DH19" i="9"/>
  <c r="DJ19" i="9" s="1"/>
  <c r="DR19" i="9" s="1"/>
  <c r="DT19" i="9" s="1"/>
  <c r="OI19" i="9" s="1"/>
  <c r="DH27" i="9"/>
  <c r="DJ27" i="9" s="1"/>
  <c r="DR27" i="9" s="1"/>
  <c r="DT27" i="9" s="1"/>
  <c r="OI27" i="9" s="1"/>
  <c r="DH23" i="9"/>
  <c r="DJ23" i="9" s="1"/>
  <c r="DR23" i="9" s="1"/>
  <c r="DT23" i="9" s="1"/>
  <c r="OI23" i="9" s="1"/>
  <c r="DH22" i="9"/>
  <c r="DJ22" i="9" s="1"/>
  <c r="DR22" i="9" s="1"/>
  <c r="DT22" i="9" s="1"/>
  <c r="OI22" i="9" s="1"/>
  <c r="DH15" i="9"/>
  <c r="DJ15" i="9" s="1"/>
  <c r="DR15" i="9" s="1"/>
  <c r="DT15" i="9" s="1"/>
  <c r="OI15" i="9" s="1"/>
  <c r="DH10" i="9"/>
  <c r="DJ10" i="9" s="1"/>
  <c r="DR10" i="9" s="1"/>
  <c r="DT10" i="9" s="1"/>
  <c r="OI10" i="9" s="1"/>
  <c r="AD7" i="3"/>
  <c r="AD40" i="3" s="1"/>
  <c r="DH12" i="9"/>
  <c r="DJ12" i="9" s="1"/>
  <c r="DR12" i="9" s="1"/>
  <c r="DT12" i="9" s="1"/>
  <c r="OI12" i="9" s="1"/>
  <c r="DH16" i="9"/>
  <c r="DJ16" i="9" s="1"/>
  <c r="DR16" i="9" s="1"/>
  <c r="DT16" i="9" s="1"/>
  <c r="OI16" i="9" s="1"/>
  <c r="DH20" i="9"/>
  <c r="DJ20" i="9" s="1"/>
  <c r="DR20" i="9" s="1"/>
  <c r="DT20" i="9" s="1"/>
  <c r="OI20" i="9" s="1"/>
  <c r="Y11" i="3"/>
  <c r="Y2" i="3"/>
  <c r="X18" i="3"/>
  <c r="SB5" i="9"/>
  <c r="Y12" i="3"/>
  <c r="Z1" i="3"/>
  <c r="Z8" i="3" s="1"/>
  <c r="DN28" i="9"/>
  <c r="SI28" i="9" s="1"/>
  <c r="DN18" i="9"/>
  <c r="SI18" i="9" s="1"/>
  <c r="DN6" i="9"/>
  <c r="SI6" i="9" s="1"/>
  <c r="DN22" i="9"/>
  <c r="SI22" i="9" s="1"/>
  <c r="DN12" i="9"/>
  <c r="SI12" i="9" s="1"/>
  <c r="DN11" i="9"/>
  <c r="SI11" i="9" s="1"/>
  <c r="DN17" i="9"/>
  <c r="SI17" i="9" s="1"/>
  <c r="DN13" i="9"/>
  <c r="SI13" i="9" s="1"/>
  <c r="DN23" i="9"/>
  <c r="SI23" i="9" s="1"/>
  <c r="DN29" i="9"/>
  <c r="SI29" i="9" s="1"/>
  <c r="DN10" i="9"/>
  <c r="SI10" i="9" s="1"/>
  <c r="DN8" i="9"/>
  <c r="SI8" i="9" s="1"/>
  <c r="DN24" i="9"/>
  <c r="SI24" i="9" s="1"/>
  <c r="DN25" i="9"/>
  <c r="SI25" i="9" s="1"/>
  <c r="DN21" i="9"/>
  <c r="SI21" i="9" s="1"/>
  <c r="DN20" i="9"/>
  <c r="SI20" i="9" s="1"/>
  <c r="DN16" i="9"/>
  <c r="SI16" i="9" s="1"/>
  <c r="DN7" i="9"/>
  <c r="SI7" i="9" s="1"/>
  <c r="DN19" i="9"/>
  <c r="SI19" i="9" s="1"/>
  <c r="DN9" i="9"/>
  <c r="SI9" i="9" s="1"/>
  <c r="DN14" i="9"/>
  <c r="SI14" i="9" s="1"/>
  <c r="DN26" i="9"/>
  <c r="SI26" i="9" s="1"/>
  <c r="DN15" i="9"/>
  <c r="SI15" i="9" s="1"/>
  <c r="DN27" i="9"/>
  <c r="SI27" i="9" s="1"/>
  <c r="DG4" i="9"/>
  <c r="SH4" i="9" s="1"/>
  <c r="DM4" i="9"/>
  <c r="OH4" i="9" s="1"/>
  <c r="CD3" i="9"/>
  <c r="OC3" i="9" s="1"/>
  <c r="CA3" i="9"/>
  <c r="BT5" i="9"/>
  <c r="BR30" i="9"/>
  <c r="DR4" i="9"/>
  <c r="DO4" i="9"/>
  <c r="DQ4" i="9" s="1"/>
  <c r="BW5" i="9"/>
  <c r="OB5" i="9" s="1"/>
  <c r="OB30" i="9" s="1"/>
  <c r="J4" i="3" s="1"/>
  <c r="BU30" i="9"/>
  <c r="BW30" i="9" s="1"/>
  <c r="BX30" i="9" s="1"/>
  <c r="DO14" i="9"/>
  <c r="DQ14" i="9" s="1"/>
  <c r="DT14" i="9"/>
  <c r="OI14" i="9" s="1"/>
  <c r="DT28" i="9"/>
  <c r="OI28" i="9" s="1"/>
  <c r="Y17" i="5"/>
  <c r="X19" i="5"/>
  <c r="X20" i="5" s="1"/>
  <c r="U19" i="3"/>
  <c r="T22" i="3"/>
  <c r="T25" i="3" s="1"/>
  <c r="Y16" i="5"/>
  <c r="AC18" i="5"/>
  <c r="DO28" i="9" l="1"/>
  <c r="DQ28" i="9" s="1"/>
  <c r="DV28" i="9" s="1"/>
  <c r="DX28" i="9" s="1"/>
  <c r="DO6" i="9"/>
  <c r="DQ6" i="9" s="1"/>
  <c r="DV6" i="9" s="1"/>
  <c r="DX6" i="9" s="1"/>
  <c r="DO26" i="9"/>
  <c r="DQ26" i="9" s="1"/>
  <c r="DV26" i="9" s="1"/>
  <c r="DX26" i="9" s="1"/>
  <c r="DO21" i="9"/>
  <c r="DQ21" i="9" s="1"/>
  <c r="DV21" i="9" s="1"/>
  <c r="DX21" i="9" s="1"/>
  <c r="DO25" i="9"/>
  <c r="DQ25" i="9" s="1"/>
  <c r="DY25" i="9" s="1"/>
  <c r="EA25" i="9" s="1"/>
  <c r="DO11" i="9"/>
  <c r="DQ11" i="9" s="1"/>
  <c r="DY11" i="9" s="1"/>
  <c r="EA11" i="9" s="1"/>
  <c r="H17" i="3"/>
  <c r="Y13" i="3"/>
  <c r="Y17" i="3" s="1"/>
  <c r="U23" i="3"/>
  <c r="V20" i="3"/>
  <c r="U24" i="3"/>
  <c r="V21" i="3"/>
  <c r="DO29" i="9"/>
  <c r="DQ29" i="9" s="1"/>
  <c r="DV29" i="9" s="1"/>
  <c r="DX29" i="9" s="1"/>
  <c r="DO13" i="9"/>
  <c r="DQ13" i="9" s="1"/>
  <c r="DY13" i="9" s="1"/>
  <c r="EA13" i="9" s="1"/>
  <c r="DO24" i="9"/>
  <c r="DQ24" i="9" s="1"/>
  <c r="DV24" i="9" s="1"/>
  <c r="DX24" i="9" s="1"/>
  <c r="DO8" i="9"/>
  <c r="DQ8" i="9" s="1"/>
  <c r="DV8" i="9" s="1"/>
  <c r="DX8" i="9" s="1"/>
  <c r="DO18" i="9"/>
  <c r="DQ18" i="9" s="1"/>
  <c r="DV18" i="9" s="1"/>
  <c r="DX18" i="9" s="1"/>
  <c r="DO19" i="9"/>
  <c r="DQ19" i="9" s="1"/>
  <c r="DY19" i="9" s="1"/>
  <c r="EA19" i="9" s="1"/>
  <c r="DO9" i="9"/>
  <c r="DQ9" i="9" s="1"/>
  <c r="DY9" i="9" s="1"/>
  <c r="EA9" i="9" s="1"/>
  <c r="DO17" i="9"/>
  <c r="DQ17" i="9" s="1"/>
  <c r="DY17" i="9" s="1"/>
  <c r="EA17" i="9" s="1"/>
  <c r="DO27" i="9"/>
  <c r="DQ27" i="9" s="1"/>
  <c r="DY27" i="9" s="1"/>
  <c r="EA27" i="9" s="1"/>
  <c r="DO7" i="9"/>
  <c r="DQ7" i="9" s="1"/>
  <c r="DY7" i="9" s="1"/>
  <c r="EA7" i="9" s="1"/>
  <c r="DO23" i="9"/>
  <c r="DQ23" i="9" s="1"/>
  <c r="DV23" i="9" s="1"/>
  <c r="DX23" i="9" s="1"/>
  <c r="DO22" i="9"/>
  <c r="DQ22" i="9" s="1"/>
  <c r="DV22" i="9" s="1"/>
  <c r="DX22" i="9" s="1"/>
  <c r="DO15" i="9"/>
  <c r="DQ15" i="9" s="1"/>
  <c r="DY15" i="9" s="1"/>
  <c r="EA15" i="9" s="1"/>
  <c r="DO10" i="9"/>
  <c r="DQ10" i="9" s="1"/>
  <c r="DV10" i="9" s="1"/>
  <c r="DX10" i="9" s="1"/>
  <c r="DO16" i="9"/>
  <c r="DQ16" i="9" s="1"/>
  <c r="DY16" i="9" s="1"/>
  <c r="EA16" i="9" s="1"/>
  <c r="Y14" i="3"/>
  <c r="SB30" i="9"/>
  <c r="I36" i="3" s="1"/>
  <c r="QB30" i="9"/>
  <c r="I3" i="3" s="1"/>
  <c r="AE7" i="3"/>
  <c r="AE40" i="3" s="1"/>
  <c r="DO12" i="9"/>
  <c r="DQ12" i="9" s="1"/>
  <c r="DV12" i="9" s="1"/>
  <c r="DX12" i="9" s="1"/>
  <c r="DO20" i="9"/>
  <c r="DQ20" i="9" s="1"/>
  <c r="DY20" i="9" s="1"/>
  <c r="EA20" i="9" s="1"/>
  <c r="Z2" i="3"/>
  <c r="Z11" i="3"/>
  <c r="Y18" i="3"/>
  <c r="DV14" i="9"/>
  <c r="DX14" i="9" s="1"/>
  <c r="DY14" i="9"/>
  <c r="EA14" i="9" s="1"/>
  <c r="DY4" i="9"/>
  <c r="EA4" i="9" s="1"/>
  <c r="DV4" i="9"/>
  <c r="DX4" i="9" s="1"/>
  <c r="DY28" i="9"/>
  <c r="EA28" i="9" s="1"/>
  <c r="Z12" i="3"/>
  <c r="AA1" i="3"/>
  <c r="AA8" i="3" s="1"/>
  <c r="DU26" i="9"/>
  <c r="SJ26" i="9" s="1"/>
  <c r="DU29" i="9"/>
  <c r="SJ29" i="9" s="1"/>
  <c r="DU27" i="9"/>
  <c r="SJ27" i="9" s="1"/>
  <c r="BX5" i="9"/>
  <c r="DU24" i="9"/>
  <c r="SJ24" i="9" s="1"/>
  <c r="DU13" i="9"/>
  <c r="SJ13" i="9" s="1"/>
  <c r="DU14" i="9"/>
  <c r="SJ14" i="9" s="1"/>
  <c r="DU25" i="9"/>
  <c r="SJ25" i="9" s="1"/>
  <c r="DU8" i="9"/>
  <c r="SJ8" i="9" s="1"/>
  <c r="DU16" i="9"/>
  <c r="SJ16" i="9" s="1"/>
  <c r="DU18" i="9"/>
  <c r="SJ18" i="9" s="1"/>
  <c r="DU19" i="9"/>
  <c r="SJ19" i="9" s="1"/>
  <c r="DU15" i="9"/>
  <c r="SJ15" i="9" s="1"/>
  <c r="DU11" i="9"/>
  <c r="SJ11" i="9" s="1"/>
  <c r="DU6" i="9"/>
  <c r="CE3" i="9"/>
  <c r="SD3" i="9" s="1"/>
  <c r="DU22" i="9"/>
  <c r="SJ22" i="9" s="1"/>
  <c r="DU7" i="9"/>
  <c r="SJ7" i="9" s="1"/>
  <c r="DU20" i="9"/>
  <c r="SJ20" i="9" s="1"/>
  <c r="DU28" i="9"/>
  <c r="SJ28" i="9" s="1"/>
  <c r="DU12" i="9"/>
  <c r="SJ12" i="9" s="1"/>
  <c r="DU23" i="9"/>
  <c r="SJ23" i="9" s="1"/>
  <c r="DU17" i="9"/>
  <c r="SJ17" i="9" s="1"/>
  <c r="DU9" i="9"/>
  <c r="SJ9" i="9" s="1"/>
  <c r="DU21" i="9"/>
  <c r="SJ21" i="9" s="1"/>
  <c r="DU10" i="9"/>
  <c r="SJ10" i="9" s="1"/>
  <c r="DN4" i="9"/>
  <c r="SI4" i="9" s="1"/>
  <c r="DT4" i="9"/>
  <c r="OI4" i="9" s="1"/>
  <c r="CB5" i="9"/>
  <c r="BY5" i="9"/>
  <c r="BT30" i="9"/>
  <c r="CI3" i="9"/>
  <c r="CF3" i="9"/>
  <c r="Y19" i="5"/>
  <c r="Y20" i="5" s="1"/>
  <c r="Z17" i="5"/>
  <c r="V19" i="3"/>
  <c r="U22" i="3"/>
  <c r="U25" i="3" s="1"/>
  <c r="Z16" i="5"/>
  <c r="AD18" i="5"/>
  <c r="DY6" i="9" l="1"/>
  <c r="EA6" i="9" s="1"/>
  <c r="OJ6" i="9" s="1"/>
  <c r="DV25" i="9"/>
  <c r="DX25" i="9" s="1"/>
  <c r="EF25" i="9" s="1"/>
  <c r="EH25" i="9" s="1"/>
  <c r="DY26" i="9"/>
  <c r="EA26" i="9" s="1"/>
  <c r="OJ26" i="9" s="1"/>
  <c r="DY21" i="9"/>
  <c r="EA21" i="9" s="1"/>
  <c r="EB21" i="9" s="1"/>
  <c r="SK21" i="9" s="1"/>
  <c r="DV13" i="9"/>
  <c r="DX13" i="9" s="1"/>
  <c r="EF13" i="9" s="1"/>
  <c r="EH13" i="9" s="1"/>
  <c r="DV11" i="9"/>
  <c r="DX11" i="9" s="1"/>
  <c r="EC11" i="9" s="1"/>
  <c r="EE11" i="9" s="1"/>
  <c r="I14" i="3"/>
  <c r="I13" i="3"/>
  <c r="Z13" i="3"/>
  <c r="Z17" i="3" s="1"/>
  <c r="V24" i="3"/>
  <c r="W21" i="3"/>
  <c r="V23" i="3"/>
  <c r="W20" i="3"/>
  <c r="DY29" i="9"/>
  <c r="EA29" i="9" s="1"/>
  <c r="OJ29" i="9" s="1"/>
  <c r="DY18" i="9"/>
  <c r="EA18" i="9" s="1"/>
  <c r="OJ18" i="9" s="1"/>
  <c r="DY24" i="9"/>
  <c r="EA24" i="9" s="1"/>
  <c r="EB24" i="9" s="1"/>
  <c r="SK24" i="9" s="1"/>
  <c r="DY8" i="9"/>
  <c r="EA8" i="9" s="1"/>
  <c r="OJ8" i="9" s="1"/>
  <c r="DV17" i="9"/>
  <c r="DX17" i="9" s="1"/>
  <c r="EC17" i="9" s="1"/>
  <c r="EE17" i="9" s="1"/>
  <c r="DV19" i="9"/>
  <c r="DX19" i="9" s="1"/>
  <c r="EF19" i="9" s="1"/>
  <c r="EH19" i="9" s="1"/>
  <c r="DV9" i="9"/>
  <c r="DX9" i="9" s="1"/>
  <c r="EC9" i="9" s="1"/>
  <c r="EE9" i="9" s="1"/>
  <c r="DV27" i="9"/>
  <c r="DX27" i="9" s="1"/>
  <c r="EF27" i="9" s="1"/>
  <c r="EH27" i="9" s="1"/>
  <c r="DV7" i="9"/>
  <c r="DX7" i="9" s="1"/>
  <c r="EF7" i="9" s="1"/>
  <c r="EH7" i="9" s="1"/>
  <c r="DY23" i="9"/>
  <c r="EA23" i="9" s="1"/>
  <c r="OJ23" i="9" s="1"/>
  <c r="DY10" i="9"/>
  <c r="EA10" i="9" s="1"/>
  <c r="EB10" i="9" s="1"/>
  <c r="SK10" i="9" s="1"/>
  <c r="DV15" i="9"/>
  <c r="DX15" i="9" s="1"/>
  <c r="EC15" i="9" s="1"/>
  <c r="EE15" i="9" s="1"/>
  <c r="DY22" i="9"/>
  <c r="EA22" i="9" s="1"/>
  <c r="EB22" i="9" s="1"/>
  <c r="SK22" i="9" s="1"/>
  <c r="DV16" i="9"/>
  <c r="DX16" i="9" s="1"/>
  <c r="EC16" i="9" s="1"/>
  <c r="EE16" i="9" s="1"/>
  <c r="DY12" i="9"/>
  <c r="EA12" i="9" s="1"/>
  <c r="OJ12" i="9" s="1"/>
  <c r="Z14" i="3"/>
  <c r="AF7" i="3"/>
  <c r="AF40" i="3" s="1"/>
  <c r="DV20" i="9"/>
  <c r="DX20" i="9" s="1"/>
  <c r="EF20" i="9" s="1"/>
  <c r="EH20" i="9" s="1"/>
  <c r="AA2" i="3"/>
  <c r="AA11" i="3"/>
  <c r="Z18" i="3"/>
  <c r="SJ6" i="9"/>
  <c r="SC5" i="9"/>
  <c r="EB28" i="9"/>
  <c r="SK28" i="9" s="1"/>
  <c r="OJ28" i="9"/>
  <c r="EB19" i="9"/>
  <c r="SK19" i="9" s="1"/>
  <c r="OJ19" i="9"/>
  <c r="EB9" i="9"/>
  <c r="SK9" i="9" s="1"/>
  <c r="OJ9" i="9"/>
  <c r="EB15" i="9"/>
  <c r="SK15" i="9" s="1"/>
  <c r="OJ15" i="9"/>
  <c r="EB16" i="9"/>
  <c r="SK16" i="9" s="1"/>
  <c r="OJ16" i="9"/>
  <c r="EB17" i="9"/>
  <c r="SK17" i="9" s="1"/>
  <c r="OJ17" i="9"/>
  <c r="EB11" i="9"/>
  <c r="SK11" i="9" s="1"/>
  <c r="OJ11" i="9"/>
  <c r="EB20" i="9"/>
  <c r="SK20" i="9" s="1"/>
  <c r="OJ20" i="9"/>
  <c r="EB27" i="9"/>
  <c r="SK27" i="9" s="1"/>
  <c r="OJ27" i="9"/>
  <c r="EB4" i="9"/>
  <c r="SK4" i="9" s="1"/>
  <c r="OJ4" i="9"/>
  <c r="EB25" i="9"/>
  <c r="SK25" i="9" s="1"/>
  <c r="OJ25" i="9"/>
  <c r="EB7" i="9"/>
  <c r="SK7" i="9" s="1"/>
  <c r="OJ7" i="9"/>
  <c r="EB6" i="9"/>
  <c r="SK6" i="9" s="1"/>
  <c r="EB14" i="9"/>
  <c r="SK14" i="9" s="1"/>
  <c r="OJ14" i="9"/>
  <c r="EB13" i="9"/>
  <c r="SK13" i="9" s="1"/>
  <c r="OJ13" i="9"/>
  <c r="EF28" i="9"/>
  <c r="EH28" i="9" s="1"/>
  <c r="EC28" i="9"/>
  <c r="EE28" i="9" s="1"/>
  <c r="EF23" i="9"/>
  <c r="EH23" i="9" s="1"/>
  <c r="EC23" i="9"/>
  <c r="EE23" i="9" s="1"/>
  <c r="EC10" i="9"/>
  <c r="EE10" i="9" s="1"/>
  <c r="EF10" i="9"/>
  <c r="EH10" i="9" s="1"/>
  <c r="EC6" i="9"/>
  <c r="EE6" i="9" s="1"/>
  <c r="EF6" i="9"/>
  <c r="EH6" i="9" s="1"/>
  <c r="EF18" i="9"/>
  <c r="EH18" i="9" s="1"/>
  <c r="EC18" i="9"/>
  <c r="EE18" i="9" s="1"/>
  <c r="EF14" i="9"/>
  <c r="EH14" i="9" s="1"/>
  <c r="EC14" i="9"/>
  <c r="EE14" i="9" s="1"/>
  <c r="EC29" i="9"/>
  <c r="EE29" i="9" s="1"/>
  <c r="EF29" i="9"/>
  <c r="EH29" i="9" s="1"/>
  <c r="EC26" i="9"/>
  <c r="EE26" i="9" s="1"/>
  <c r="EF26" i="9"/>
  <c r="EH26" i="9" s="1"/>
  <c r="EC22" i="9"/>
  <c r="EE22" i="9" s="1"/>
  <c r="EF22" i="9"/>
  <c r="EH22" i="9" s="1"/>
  <c r="EC21" i="9"/>
  <c r="EE21" i="9" s="1"/>
  <c r="EF21" i="9"/>
  <c r="EH21" i="9" s="1"/>
  <c r="EF4" i="9"/>
  <c r="EH4" i="9" s="1"/>
  <c r="EC4" i="9"/>
  <c r="EE4" i="9" s="1"/>
  <c r="EF12" i="9"/>
  <c r="EH12" i="9" s="1"/>
  <c r="EC12" i="9"/>
  <c r="EE12" i="9" s="1"/>
  <c r="EC8" i="9"/>
  <c r="EE8" i="9" s="1"/>
  <c r="EF8" i="9"/>
  <c r="EH8" i="9" s="1"/>
  <c r="EC24" i="9"/>
  <c r="EE24" i="9" s="1"/>
  <c r="EF24" i="9"/>
  <c r="EH24" i="9" s="1"/>
  <c r="AA12" i="3"/>
  <c r="AB1" i="3"/>
  <c r="AB8" i="3" s="1"/>
  <c r="DU4" i="9"/>
  <c r="SJ4" i="9" s="1"/>
  <c r="CK3" i="9"/>
  <c r="OD3" i="9" s="1"/>
  <c r="CD5" i="9"/>
  <c r="OC5" i="9" s="1"/>
  <c r="OC30" i="9" s="1"/>
  <c r="K4" i="3" s="1"/>
  <c r="CB30" i="9"/>
  <c r="CD30" i="9" s="1"/>
  <c r="CE30" i="9" s="1"/>
  <c r="CH3" i="9"/>
  <c r="CA5" i="9"/>
  <c r="BY30" i="9"/>
  <c r="Z19" i="5"/>
  <c r="Z20" i="5" s="1"/>
  <c r="AA17" i="5"/>
  <c r="W19" i="3"/>
  <c r="V22" i="3"/>
  <c r="V25" i="3" s="1"/>
  <c r="AA16" i="5"/>
  <c r="AE18" i="5"/>
  <c r="EC25" i="9" l="1"/>
  <c r="EE25" i="9" s="1"/>
  <c r="EJ25" i="9" s="1"/>
  <c r="EL25" i="9" s="1"/>
  <c r="OJ21" i="9"/>
  <c r="EB26" i="9"/>
  <c r="SK26" i="9" s="1"/>
  <c r="EC13" i="9"/>
  <c r="EE13" i="9" s="1"/>
  <c r="EJ13" i="9" s="1"/>
  <c r="EL13" i="9" s="1"/>
  <c r="EF11" i="9"/>
  <c r="EH11" i="9" s="1"/>
  <c r="OK11" i="9" s="1"/>
  <c r="EB29" i="9"/>
  <c r="SK29" i="9" s="1"/>
  <c r="AA13" i="3"/>
  <c r="I17" i="3"/>
  <c r="W23" i="3"/>
  <c r="X20" i="3"/>
  <c r="W24" i="3"/>
  <c r="X21" i="3"/>
  <c r="EB18" i="9"/>
  <c r="SK18" i="9" s="1"/>
  <c r="EB8" i="9"/>
  <c r="SK8" i="9" s="1"/>
  <c r="EF9" i="9"/>
  <c r="EH9" i="9" s="1"/>
  <c r="EI9" i="9" s="1"/>
  <c r="SL9" i="9" s="1"/>
  <c r="OJ24" i="9"/>
  <c r="EF17" i="9"/>
  <c r="EH17" i="9" s="1"/>
  <c r="OK17" i="9" s="1"/>
  <c r="EC19" i="9"/>
  <c r="EE19" i="9" s="1"/>
  <c r="EJ19" i="9" s="1"/>
  <c r="EL19" i="9" s="1"/>
  <c r="OJ10" i="9"/>
  <c r="EC27" i="9"/>
  <c r="EE27" i="9" s="1"/>
  <c r="EJ27" i="9" s="1"/>
  <c r="EL27" i="9" s="1"/>
  <c r="OJ22" i="9"/>
  <c r="EC7" i="9"/>
  <c r="EE7" i="9" s="1"/>
  <c r="EJ7" i="9" s="1"/>
  <c r="EL7" i="9" s="1"/>
  <c r="EF16" i="9"/>
  <c r="EH16" i="9" s="1"/>
  <c r="OK16" i="9" s="1"/>
  <c r="EB23" i="9"/>
  <c r="SK23" i="9" s="1"/>
  <c r="EC20" i="9"/>
  <c r="EE20" i="9" s="1"/>
  <c r="EJ20" i="9" s="1"/>
  <c r="EL20" i="9" s="1"/>
  <c r="EF15" i="9"/>
  <c r="EH15" i="9" s="1"/>
  <c r="OK15" i="9" s="1"/>
  <c r="EB12" i="9"/>
  <c r="SK12" i="9" s="1"/>
  <c r="AA14" i="3"/>
  <c r="SC30" i="9"/>
  <c r="J36" i="3" s="1"/>
  <c r="QC30" i="9"/>
  <c r="J3" i="3" s="1"/>
  <c r="AG7" i="3"/>
  <c r="AG40" i="3" s="1"/>
  <c r="AB2" i="3"/>
  <c r="AB11" i="3"/>
  <c r="AA18" i="3"/>
  <c r="EI24" i="9"/>
  <c r="SL24" i="9" s="1"/>
  <c r="OK24" i="9"/>
  <c r="EI8" i="9"/>
  <c r="SL8" i="9" s="1"/>
  <c r="OK8" i="9"/>
  <c r="EI21" i="9"/>
  <c r="SL21" i="9" s="1"/>
  <c r="OK21" i="9"/>
  <c r="EI6" i="9"/>
  <c r="SL6" i="9" s="1"/>
  <c r="OK6" i="9"/>
  <c r="EI27" i="9"/>
  <c r="SL27" i="9" s="1"/>
  <c r="OK27" i="9"/>
  <c r="EI14" i="9"/>
  <c r="SL14" i="9" s="1"/>
  <c r="OK14" i="9"/>
  <c r="EI7" i="9"/>
  <c r="SL7" i="9" s="1"/>
  <c r="OK7" i="9"/>
  <c r="EI28" i="9"/>
  <c r="SL28" i="9" s="1"/>
  <c r="OK28" i="9"/>
  <c r="EI26" i="9"/>
  <c r="SL26" i="9" s="1"/>
  <c r="OK26" i="9"/>
  <c r="EI22" i="9"/>
  <c r="SL22" i="9" s="1"/>
  <c r="OK22" i="9"/>
  <c r="EI29" i="9"/>
  <c r="SL29" i="9" s="1"/>
  <c r="OK29" i="9"/>
  <c r="EI13" i="9"/>
  <c r="SL13" i="9" s="1"/>
  <c r="OK13" i="9"/>
  <c r="EI10" i="9"/>
  <c r="SL10" i="9" s="1"/>
  <c r="OK10" i="9"/>
  <c r="EI25" i="9"/>
  <c r="SL25" i="9" s="1"/>
  <c r="OK25" i="9"/>
  <c r="EI12" i="9"/>
  <c r="SL12" i="9" s="1"/>
  <c r="OK12" i="9"/>
  <c r="EI4" i="9"/>
  <c r="SL4" i="9" s="1"/>
  <c r="OK4" i="9"/>
  <c r="EI18" i="9"/>
  <c r="SL18" i="9" s="1"/>
  <c r="OK18" i="9"/>
  <c r="EI20" i="9"/>
  <c r="SL20" i="9" s="1"/>
  <c r="OK20" i="9"/>
  <c r="EI23" i="9"/>
  <c r="SL23" i="9" s="1"/>
  <c r="OK23" i="9"/>
  <c r="EI19" i="9"/>
  <c r="SL19" i="9" s="1"/>
  <c r="OK19" i="9"/>
  <c r="EM16" i="9"/>
  <c r="EO16" i="9" s="1"/>
  <c r="EJ16" i="9"/>
  <c r="EL16" i="9" s="1"/>
  <c r="EM22" i="9"/>
  <c r="EO22" i="9" s="1"/>
  <c r="EJ22" i="9"/>
  <c r="EL22" i="9" s="1"/>
  <c r="EM29" i="9"/>
  <c r="EO29" i="9" s="1"/>
  <c r="EJ29" i="9"/>
  <c r="EL29" i="9" s="1"/>
  <c r="EM10" i="9"/>
  <c r="EO10" i="9" s="1"/>
  <c r="EJ10" i="9"/>
  <c r="EL10" i="9" s="1"/>
  <c r="EM28" i="9"/>
  <c r="EO28" i="9" s="1"/>
  <c r="EJ28" i="9"/>
  <c r="EL28" i="9" s="1"/>
  <c r="EM24" i="9"/>
  <c r="EO24" i="9" s="1"/>
  <c r="EJ24" i="9"/>
  <c r="EL24" i="9" s="1"/>
  <c r="EM8" i="9"/>
  <c r="EO8" i="9" s="1"/>
  <c r="EJ8" i="9"/>
  <c r="EL8" i="9" s="1"/>
  <c r="EM25" i="9"/>
  <c r="EO25" i="9" s="1"/>
  <c r="EM21" i="9"/>
  <c r="EO21" i="9" s="1"/>
  <c r="EJ21" i="9"/>
  <c r="EL21" i="9" s="1"/>
  <c r="EM26" i="9"/>
  <c r="EO26" i="9" s="1"/>
  <c r="EJ26" i="9"/>
  <c r="EL26" i="9" s="1"/>
  <c r="EM6" i="9"/>
  <c r="EO6" i="9" s="1"/>
  <c r="EJ6" i="9"/>
  <c r="EL6" i="9" s="1"/>
  <c r="EM9" i="9"/>
  <c r="EO9" i="9" s="1"/>
  <c r="EJ9" i="9"/>
  <c r="EL9" i="9" s="1"/>
  <c r="EJ11" i="9"/>
  <c r="EL11" i="9" s="1"/>
  <c r="EM11" i="9"/>
  <c r="EO11" i="9" s="1"/>
  <c r="EM12" i="9"/>
  <c r="EO12" i="9" s="1"/>
  <c r="EJ12" i="9"/>
  <c r="EL12" i="9" s="1"/>
  <c r="EM4" i="9"/>
  <c r="EO4" i="9" s="1"/>
  <c r="EJ4" i="9"/>
  <c r="EL4" i="9" s="1"/>
  <c r="EM18" i="9"/>
  <c r="EO18" i="9" s="1"/>
  <c r="EJ18" i="9"/>
  <c r="EL18" i="9" s="1"/>
  <c r="EJ23" i="9"/>
  <c r="EL23" i="9" s="1"/>
  <c r="EM23" i="9"/>
  <c r="EO23" i="9" s="1"/>
  <c r="EM14" i="9"/>
  <c r="EO14" i="9" s="1"/>
  <c r="EJ14" i="9"/>
  <c r="EL14" i="9" s="1"/>
  <c r="EJ15" i="9"/>
  <c r="EL15" i="9" s="1"/>
  <c r="EM15" i="9"/>
  <c r="EO15" i="9" s="1"/>
  <c r="EM17" i="9"/>
  <c r="EO17" i="9" s="1"/>
  <c r="EJ17" i="9"/>
  <c r="EL17" i="9" s="1"/>
  <c r="AB12" i="3"/>
  <c r="AC1" i="3"/>
  <c r="AC8" i="3" s="1"/>
  <c r="CE5" i="9"/>
  <c r="CL3" i="9"/>
  <c r="SE3" i="9" s="1"/>
  <c r="CP3" i="9"/>
  <c r="CM3" i="9"/>
  <c r="CI5" i="9"/>
  <c r="CF5" i="9"/>
  <c r="CA30" i="9"/>
  <c r="AA19" i="5"/>
  <c r="AA20" i="5" s="1"/>
  <c r="AB17" i="5"/>
  <c r="X19" i="3"/>
  <c r="W22" i="3"/>
  <c r="W25" i="3" s="1"/>
  <c r="AB16" i="5"/>
  <c r="AF18" i="5"/>
  <c r="EM13" i="9" l="1"/>
  <c r="EO13" i="9" s="1"/>
  <c r="EP13" i="9" s="1"/>
  <c r="SM13" i="9" s="1"/>
  <c r="EI11" i="9"/>
  <c r="SL11" i="9" s="1"/>
  <c r="AB13" i="3"/>
  <c r="AB17" i="3" s="1"/>
  <c r="J14" i="3"/>
  <c r="J13" i="3"/>
  <c r="X24" i="3"/>
  <c r="Y21" i="3"/>
  <c r="X23" i="3"/>
  <c r="Y20" i="3"/>
  <c r="EI17" i="9"/>
  <c r="SL17" i="9" s="1"/>
  <c r="OK9" i="9"/>
  <c r="EM19" i="9"/>
  <c r="EO19" i="9" s="1"/>
  <c r="OL19" i="9" s="1"/>
  <c r="EM27" i="9"/>
  <c r="EO27" i="9" s="1"/>
  <c r="OL27" i="9" s="1"/>
  <c r="EM7" i="9"/>
  <c r="EO7" i="9" s="1"/>
  <c r="OL7" i="9" s="1"/>
  <c r="EM20" i="9"/>
  <c r="EO20" i="9" s="1"/>
  <c r="EP20" i="9" s="1"/>
  <c r="SM20" i="9" s="1"/>
  <c r="EI16" i="9"/>
  <c r="SL16" i="9" s="1"/>
  <c r="EI15" i="9"/>
  <c r="SL15" i="9" s="1"/>
  <c r="AB14" i="3"/>
  <c r="AI7" i="3"/>
  <c r="AI40" i="3" s="1"/>
  <c r="AH7" i="3"/>
  <c r="AH40" i="3" s="1"/>
  <c r="AC2" i="3"/>
  <c r="AC11" i="3"/>
  <c r="AB18" i="3"/>
  <c r="AS10" i="3"/>
  <c r="SD5" i="9"/>
  <c r="EP17" i="9"/>
  <c r="SM17" i="9" s="1"/>
  <c r="OL17" i="9"/>
  <c r="EP21" i="9"/>
  <c r="SM21" i="9" s="1"/>
  <c r="OL21" i="9"/>
  <c r="EP15" i="9"/>
  <c r="SM15" i="9" s="1"/>
  <c r="OL15" i="9"/>
  <c r="EP23" i="9"/>
  <c r="SM23" i="9" s="1"/>
  <c r="OL23" i="9"/>
  <c r="EP14" i="9"/>
  <c r="SM14" i="9" s="1"/>
  <c r="OL14" i="9"/>
  <c r="EP28" i="9"/>
  <c r="SM28" i="9" s="1"/>
  <c r="OL28" i="9"/>
  <c r="EP16" i="9"/>
  <c r="SM16" i="9" s="1"/>
  <c r="OL16" i="9"/>
  <c r="EP18" i="9"/>
  <c r="SM18" i="9" s="1"/>
  <c r="OL18" i="9"/>
  <c r="EP12" i="9"/>
  <c r="SM12" i="9" s="1"/>
  <c r="OL12" i="9"/>
  <c r="EP9" i="9"/>
  <c r="SM9" i="9" s="1"/>
  <c r="OL9" i="9"/>
  <c r="EP26" i="9"/>
  <c r="SM26" i="9" s="1"/>
  <c r="OL26" i="9"/>
  <c r="EP25" i="9"/>
  <c r="SM25" i="9" s="1"/>
  <c r="OL25" i="9"/>
  <c r="EP24" i="9"/>
  <c r="SM24" i="9" s="1"/>
  <c r="OL24" i="9"/>
  <c r="EP10" i="9"/>
  <c r="SM10" i="9" s="1"/>
  <c r="OL10" i="9"/>
  <c r="EP22" i="9"/>
  <c r="SM22" i="9" s="1"/>
  <c r="OL22" i="9"/>
  <c r="EP4" i="9"/>
  <c r="SM4" i="9" s="1"/>
  <c r="OL4" i="9"/>
  <c r="EP6" i="9"/>
  <c r="SM6" i="9" s="1"/>
  <c r="OL6" i="9"/>
  <c r="EP29" i="9"/>
  <c r="SM29" i="9" s="1"/>
  <c r="OL29" i="9"/>
  <c r="EP11" i="9"/>
  <c r="SM11" i="9" s="1"/>
  <c r="OL11" i="9"/>
  <c r="EP8" i="9"/>
  <c r="SM8" i="9" s="1"/>
  <c r="OL8" i="9"/>
  <c r="ET13" i="9"/>
  <c r="EV13" i="9" s="1"/>
  <c r="EQ13" i="9"/>
  <c r="ES13" i="9" s="1"/>
  <c r="EQ18" i="9"/>
  <c r="ES18" i="9" s="1"/>
  <c r="ET18" i="9"/>
  <c r="EV18" i="9" s="1"/>
  <c r="ET12" i="9"/>
  <c r="EV12" i="9" s="1"/>
  <c r="EQ12" i="9"/>
  <c r="ES12" i="9" s="1"/>
  <c r="EQ9" i="9"/>
  <c r="ES9" i="9" s="1"/>
  <c r="ET9" i="9"/>
  <c r="EV9" i="9" s="1"/>
  <c r="EQ26" i="9"/>
  <c r="ES26" i="9" s="1"/>
  <c r="ET26" i="9"/>
  <c r="EV26" i="9" s="1"/>
  <c r="EQ25" i="9"/>
  <c r="ES25" i="9" s="1"/>
  <c r="ET25" i="9"/>
  <c r="EV25" i="9" s="1"/>
  <c r="ET24" i="9"/>
  <c r="EV24" i="9" s="1"/>
  <c r="EQ24" i="9"/>
  <c r="ES24" i="9" s="1"/>
  <c r="EQ7" i="9"/>
  <c r="ES7" i="9" s="1"/>
  <c r="ET7" i="9"/>
  <c r="EV7" i="9" s="1"/>
  <c r="EQ10" i="9"/>
  <c r="ES10" i="9" s="1"/>
  <c r="ET10" i="9"/>
  <c r="EV10" i="9" s="1"/>
  <c r="EQ22" i="9"/>
  <c r="ES22" i="9" s="1"/>
  <c r="ET22" i="9"/>
  <c r="EV22" i="9" s="1"/>
  <c r="EQ15" i="9"/>
  <c r="ES15" i="9" s="1"/>
  <c r="ET15" i="9"/>
  <c r="EV15" i="9" s="1"/>
  <c r="EQ23" i="9"/>
  <c r="ES23" i="9" s="1"/>
  <c r="ET23" i="9"/>
  <c r="EV23" i="9" s="1"/>
  <c r="ET17" i="9"/>
  <c r="EV17" i="9" s="1"/>
  <c r="EQ17" i="9"/>
  <c r="ES17" i="9" s="1"/>
  <c r="ET14" i="9"/>
  <c r="EV14" i="9" s="1"/>
  <c r="EQ14" i="9"/>
  <c r="ES14" i="9" s="1"/>
  <c r="EQ4" i="9"/>
  <c r="ES4" i="9" s="1"/>
  <c r="ET4" i="9"/>
  <c r="EV4" i="9" s="1"/>
  <c r="EQ6" i="9"/>
  <c r="ES6" i="9" s="1"/>
  <c r="ET6" i="9"/>
  <c r="EV6" i="9" s="1"/>
  <c r="ET21" i="9"/>
  <c r="EV21" i="9" s="1"/>
  <c r="EQ21" i="9"/>
  <c r="ES21" i="9" s="1"/>
  <c r="EQ8" i="9"/>
  <c r="ES8" i="9" s="1"/>
  <c r="ET8" i="9"/>
  <c r="EV8" i="9" s="1"/>
  <c r="ET28" i="9"/>
  <c r="EV28" i="9" s="1"/>
  <c r="EQ28" i="9"/>
  <c r="ES28" i="9" s="1"/>
  <c r="ET29" i="9"/>
  <c r="EV29" i="9" s="1"/>
  <c r="EQ29" i="9"/>
  <c r="ES29" i="9" s="1"/>
  <c r="ET16" i="9"/>
  <c r="EV16" i="9" s="1"/>
  <c r="EQ16" i="9"/>
  <c r="ES16" i="9" s="1"/>
  <c r="EQ19" i="9"/>
  <c r="ES19" i="9" s="1"/>
  <c r="ET19" i="9"/>
  <c r="EV19" i="9" s="1"/>
  <c r="EQ20" i="9"/>
  <c r="ES20" i="9" s="1"/>
  <c r="ET20" i="9"/>
  <c r="EV20" i="9" s="1"/>
  <c r="EQ11" i="9"/>
  <c r="ES11" i="9" s="1"/>
  <c r="ET11" i="9"/>
  <c r="EV11" i="9" s="1"/>
  <c r="EQ27" i="9"/>
  <c r="ES27" i="9" s="1"/>
  <c r="ET27" i="9"/>
  <c r="EV27" i="9" s="1"/>
  <c r="AC12" i="3"/>
  <c r="AD1" i="3"/>
  <c r="AD8" i="3" s="1"/>
  <c r="AA17" i="3"/>
  <c r="CK5" i="9"/>
  <c r="OD5" i="9" s="1"/>
  <c r="OD30" i="9" s="1"/>
  <c r="L4" i="3" s="1"/>
  <c r="CI30" i="9"/>
  <c r="CK30" i="9" s="1"/>
  <c r="CL30" i="9" s="1"/>
  <c r="CH5" i="9"/>
  <c r="CF30" i="9"/>
  <c r="CR3" i="9"/>
  <c r="OE3" i="9" s="1"/>
  <c r="CO3" i="9"/>
  <c r="AB19" i="5"/>
  <c r="AB20" i="5" s="1"/>
  <c r="AC17" i="5"/>
  <c r="Y19" i="3"/>
  <c r="X22" i="3"/>
  <c r="X25" i="3" s="1"/>
  <c r="AC16" i="5"/>
  <c r="AG18" i="5"/>
  <c r="OL13" i="9" l="1"/>
  <c r="J17" i="3"/>
  <c r="AC13" i="3"/>
  <c r="AC17" i="3" s="1"/>
  <c r="Y23" i="3"/>
  <c r="Z20" i="3"/>
  <c r="Y24" i="3"/>
  <c r="Z21" i="3"/>
  <c r="EP19" i="9"/>
  <c r="SM19" i="9" s="1"/>
  <c r="EP27" i="9"/>
  <c r="SM27" i="9" s="1"/>
  <c r="EP7" i="9"/>
  <c r="SM7" i="9" s="1"/>
  <c r="OL20" i="9"/>
  <c r="AC14" i="3"/>
  <c r="SD30" i="9"/>
  <c r="K36" i="3" s="1"/>
  <c r="QD30" i="9"/>
  <c r="K3" i="3" s="1"/>
  <c r="AJ7" i="3"/>
  <c r="AJ40" i="3" s="1"/>
  <c r="AD2" i="3"/>
  <c r="AD11" i="3"/>
  <c r="AC18" i="3"/>
  <c r="EW16" i="9"/>
  <c r="SN16" i="9" s="1"/>
  <c r="OM16" i="9"/>
  <c r="EW28" i="9"/>
  <c r="SN28" i="9" s="1"/>
  <c r="OM28" i="9"/>
  <c r="EW21" i="9"/>
  <c r="SN21" i="9" s="1"/>
  <c r="OM21" i="9"/>
  <c r="EW17" i="9"/>
  <c r="SN17" i="9" s="1"/>
  <c r="OM17" i="9"/>
  <c r="EW24" i="9"/>
  <c r="SN24" i="9" s="1"/>
  <c r="OM24" i="9"/>
  <c r="EW12" i="9"/>
  <c r="SN12" i="9" s="1"/>
  <c r="OM12" i="9"/>
  <c r="EW13" i="9"/>
  <c r="SN13" i="9" s="1"/>
  <c r="OM13" i="9"/>
  <c r="EW29" i="9"/>
  <c r="SN29" i="9" s="1"/>
  <c r="OM29" i="9"/>
  <c r="EW11" i="9"/>
  <c r="SN11" i="9" s="1"/>
  <c r="OM11" i="9"/>
  <c r="EW19" i="9"/>
  <c r="SN19" i="9" s="1"/>
  <c r="OM19" i="9"/>
  <c r="EW8" i="9"/>
  <c r="SN8" i="9" s="1"/>
  <c r="OM8" i="9"/>
  <c r="EW6" i="9"/>
  <c r="SN6" i="9" s="1"/>
  <c r="OM6" i="9"/>
  <c r="EW23" i="9"/>
  <c r="SN23" i="9" s="1"/>
  <c r="OM23" i="9"/>
  <c r="EW22" i="9"/>
  <c r="SN22" i="9" s="1"/>
  <c r="OM22" i="9"/>
  <c r="EW7" i="9"/>
  <c r="SN7" i="9" s="1"/>
  <c r="OM7" i="9"/>
  <c r="EW25" i="9"/>
  <c r="SN25" i="9" s="1"/>
  <c r="OM25" i="9"/>
  <c r="EW9" i="9"/>
  <c r="SN9" i="9" s="1"/>
  <c r="OM9" i="9"/>
  <c r="EW18" i="9"/>
  <c r="SN18" i="9" s="1"/>
  <c r="OM18" i="9"/>
  <c r="EW14" i="9"/>
  <c r="SN14" i="9" s="1"/>
  <c r="OM14" i="9"/>
  <c r="EW27" i="9"/>
  <c r="SN27" i="9" s="1"/>
  <c r="OM27" i="9"/>
  <c r="EW20" i="9"/>
  <c r="SN20" i="9" s="1"/>
  <c r="OM20" i="9"/>
  <c r="EW4" i="9"/>
  <c r="SN4" i="9" s="1"/>
  <c r="OM4" i="9"/>
  <c r="EW15" i="9"/>
  <c r="SN15" i="9" s="1"/>
  <c r="OM15" i="9"/>
  <c r="EW10" i="9"/>
  <c r="SN10" i="9" s="1"/>
  <c r="OM10" i="9"/>
  <c r="EW26" i="9"/>
  <c r="SN26" i="9" s="1"/>
  <c r="OM26" i="9"/>
  <c r="FA27" i="9"/>
  <c r="FC27" i="9" s="1"/>
  <c r="EX27" i="9"/>
  <c r="EZ27" i="9" s="1"/>
  <c r="EX20" i="9"/>
  <c r="EZ20" i="9" s="1"/>
  <c r="FA20" i="9"/>
  <c r="FC20" i="9" s="1"/>
  <c r="FA4" i="9"/>
  <c r="FC4" i="9" s="1"/>
  <c r="EX4" i="9"/>
  <c r="EZ4" i="9" s="1"/>
  <c r="FA15" i="9"/>
  <c r="FC15" i="9" s="1"/>
  <c r="EX15" i="9"/>
  <c r="EZ15" i="9" s="1"/>
  <c r="FA29" i="9"/>
  <c r="FC29" i="9" s="1"/>
  <c r="EX29" i="9"/>
  <c r="EZ29" i="9" s="1"/>
  <c r="FA14" i="9"/>
  <c r="FC14" i="9" s="1"/>
  <c r="EX14" i="9"/>
  <c r="EZ14" i="9" s="1"/>
  <c r="EX11" i="9"/>
  <c r="EZ11" i="9" s="1"/>
  <c r="FA11" i="9"/>
  <c r="FC11" i="9" s="1"/>
  <c r="EX19" i="9"/>
  <c r="EZ19" i="9" s="1"/>
  <c r="FA19" i="9"/>
  <c r="FC19" i="9" s="1"/>
  <c r="FA8" i="9"/>
  <c r="FC8" i="9" s="1"/>
  <c r="EX8" i="9"/>
  <c r="EZ8" i="9" s="1"/>
  <c r="FA6" i="9"/>
  <c r="FC6" i="9" s="1"/>
  <c r="EX6" i="9"/>
  <c r="EZ6" i="9" s="1"/>
  <c r="FA23" i="9"/>
  <c r="FC23" i="9" s="1"/>
  <c r="EX23" i="9"/>
  <c r="EZ23" i="9" s="1"/>
  <c r="FA22" i="9"/>
  <c r="FC22" i="9" s="1"/>
  <c r="EX22" i="9"/>
  <c r="EZ22" i="9" s="1"/>
  <c r="FA7" i="9"/>
  <c r="FC7" i="9" s="1"/>
  <c r="EX7" i="9"/>
  <c r="EZ7" i="9" s="1"/>
  <c r="FA25" i="9"/>
  <c r="FC25" i="9" s="1"/>
  <c r="EX25" i="9"/>
  <c r="EZ25" i="9" s="1"/>
  <c r="FA9" i="9"/>
  <c r="FC9" i="9" s="1"/>
  <c r="EX9" i="9"/>
  <c r="EZ9" i="9" s="1"/>
  <c r="EX18" i="9"/>
  <c r="EZ18" i="9" s="1"/>
  <c r="FA18" i="9"/>
  <c r="FC18" i="9" s="1"/>
  <c r="EX16" i="9"/>
  <c r="EZ16" i="9" s="1"/>
  <c r="FA16" i="9"/>
  <c r="FC16" i="9" s="1"/>
  <c r="EX28" i="9"/>
  <c r="EZ28" i="9" s="1"/>
  <c r="FA28" i="9"/>
  <c r="FC28" i="9" s="1"/>
  <c r="FA21" i="9"/>
  <c r="FC21" i="9" s="1"/>
  <c r="EX21" i="9"/>
  <c r="EZ21" i="9" s="1"/>
  <c r="FA17" i="9"/>
  <c r="FC17" i="9" s="1"/>
  <c r="EX17" i="9"/>
  <c r="EZ17" i="9" s="1"/>
  <c r="FA24" i="9"/>
  <c r="FC24" i="9" s="1"/>
  <c r="EX24" i="9"/>
  <c r="EZ24" i="9" s="1"/>
  <c r="FA12" i="9"/>
  <c r="FC12" i="9" s="1"/>
  <c r="EX12" i="9"/>
  <c r="EZ12" i="9" s="1"/>
  <c r="EX13" i="9"/>
  <c r="EZ13" i="9" s="1"/>
  <c r="FA13" i="9"/>
  <c r="FC13" i="9" s="1"/>
  <c r="FA10" i="9"/>
  <c r="FC10" i="9" s="1"/>
  <c r="EX10" i="9"/>
  <c r="EZ10" i="9" s="1"/>
  <c r="FA26" i="9"/>
  <c r="FC26" i="9" s="1"/>
  <c r="EX26" i="9"/>
  <c r="EZ26" i="9" s="1"/>
  <c r="AD12" i="3"/>
  <c r="AE1" i="3"/>
  <c r="AE8" i="3" s="1"/>
  <c r="CS3" i="9"/>
  <c r="SF3" i="9" s="1"/>
  <c r="CL5" i="9"/>
  <c r="SE5" i="9" s="1"/>
  <c r="CW3" i="9"/>
  <c r="CT3" i="9"/>
  <c r="CP5" i="9"/>
  <c r="CM5" i="9"/>
  <c r="CH30" i="9"/>
  <c r="AC19" i="5"/>
  <c r="AC20" i="5" s="1"/>
  <c r="AD17" i="5"/>
  <c r="Y22" i="3"/>
  <c r="Y25" i="3" s="1"/>
  <c r="Z19" i="3"/>
  <c r="AD16" i="5"/>
  <c r="AD13" i="3" l="1"/>
  <c r="AD17" i="3" s="1"/>
  <c r="K14" i="3"/>
  <c r="K13" i="3"/>
  <c r="Z24" i="3"/>
  <c r="AA21" i="3"/>
  <c r="Z23" i="3"/>
  <c r="AA20" i="3"/>
  <c r="AD14" i="3"/>
  <c r="SE30" i="9"/>
  <c r="L36" i="3" s="1"/>
  <c r="QE30" i="9"/>
  <c r="L3" i="3" s="1"/>
  <c r="AK7" i="3"/>
  <c r="AK40" i="3" s="1"/>
  <c r="AE2" i="3"/>
  <c r="AE11" i="3"/>
  <c r="AD18" i="3"/>
  <c r="FD12" i="9"/>
  <c r="SO12" i="9" s="1"/>
  <c r="ON12" i="9"/>
  <c r="FD22" i="9"/>
  <c r="SO22" i="9" s="1"/>
  <c r="ON22" i="9"/>
  <c r="FD14" i="9"/>
  <c r="SO14" i="9" s="1"/>
  <c r="ON14" i="9"/>
  <c r="FD26" i="9"/>
  <c r="SO26" i="9" s="1"/>
  <c r="ON26" i="9"/>
  <c r="FD24" i="9"/>
  <c r="SO24" i="9" s="1"/>
  <c r="ON24" i="9"/>
  <c r="FD21" i="9"/>
  <c r="SO21" i="9" s="1"/>
  <c r="ON21" i="9"/>
  <c r="FD9" i="9"/>
  <c r="SO9" i="9" s="1"/>
  <c r="ON9" i="9"/>
  <c r="FD7" i="9"/>
  <c r="SO7" i="9" s="1"/>
  <c r="ON7" i="9"/>
  <c r="FD23" i="9"/>
  <c r="SO23" i="9" s="1"/>
  <c r="ON23" i="9"/>
  <c r="FD8" i="9"/>
  <c r="SO8" i="9" s="1"/>
  <c r="ON8" i="9"/>
  <c r="FD29" i="9"/>
  <c r="SO29" i="9" s="1"/>
  <c r="ON29" i="9"/>
  <c r="FD4" i="9"/>
  <c r="SO4" i="9" s="1"/>
  <c r="ON4" i="9"/>
  <c r="FD27" i="9"/>
  <c r="SO27" i="9" s="1"/>
  <c r="ON27" i="9"/>
  <c r="FD10" i="9"/>
  <c r="SO10" i="9" s="1"/>
  <c r="ON10" i="9"/>
  <c r="FD28" i="9"/>
  <c r="SO28" i="9" s="1"/>
  <c r="ON28" i="9"/>
  <c r="FD18" i="9"/>
  <c r="SO18" i="9" s="1"/>
  <c r="ON18" i="9"/>
  <c r="FD19" i="9"/>
  <c r="SO19" i="9" s="1"/>
  <c r="ON19" i="9"/>
  <c r="FD20" i="9"/>
  <c r="SO20" i="9" s="1"/>
  <c r="ON20" i="9"/>
  <c r="FD15" i="9"/>
  <c r="SO15" i="9" s="1"/>
  <c r="ON15" i="9"/>
  <c r="FD17" i="9"/>
  <c r="SO17" i="9" s="1"/>
  <c r="ON17" i="9"/>
  <c r="FD25" i="9"/>
  <c r="SO25" i="9" s="1"/>
  <c r="ON25" i="9"/>
  <c r="FD6" i="9"/>
  <c r="SO6" i="9" s="1"/>
  <c r="ON6" i="9"/>
  <c r="FD13" i="9"/>
  <c r="SO13" i="9" s="1"/>
  <c r="ON13" i="9"/>
  <c r="FD16" i="9"/>
  <c r="SO16" i="9" s="1"/>
  <c r="ON16" i="9"/>
  <c r="FD11" i="9"/>
  <c r="SO11" i="9" s="1"/>
  <c r="ON11" i="9"/>
  <c r="FE13" i="9"/>
  <c r="FG13" i="9" s="1"/>
  <c r="FH13" i="9"/>
  <c r="FJ13" i="9" s="1"/>
  <c r="FH10" i="9"/>
  <c r="FJ10" i="9" s="1"/>
  <c r="FE10" i="9"/>
  <c r="FG10" i="9" s="1"/>
  <c r="FE12" i="9"/>
  <c r="FG12" i="9" s="1"/>
  <c r="FH12" i="9"/>
  <c r="FJ12" i="9" s="1"/>
  <c r="FE17" i="9"/>
  <c r="FG17" i="9" s="1"/>
  <c r="FH17" i="9"/>
  <c r="FJ17" i="9" s="1"/>
  <c r="FH25" i="9"/>
  <c r="FJ25" i="9" s="1"/>
  <c r="FE25" i="9"/>
  <c r="FG25" i="9" s="1"/>
  <c r="FH22" i="9"/>
  <c r="FJ22" i="9" s="1"/>
  <c r="FE22" i="9"/>
  <c r="FG22" i="9" s="1"/>
  <c r="FH6" i="9"/>
  <c r="FJ6" i="9" s="1"/>
  <c r="FE6" i="9"/>
  <c r="FG6" i="9" s="1"/>
  <c r="FH14" i="9"/>
  <c r="FJ14" i="9" s="1"/>
  <c r="FE14" i="9"/>
  <c r="FG14" i="9" s="1"/>
  <c r="FH15" i="9"/>
  <c r="FJ15" i="9" s="1"/>
  <c r="FE15" i="9"/>
  <c r="FG15" i="9" s="1"/>
  <c r="FH28" i="9"/>
  <c r="FJ28" i="9" s="1"/>
  <c r="FE28" i="9"/>
  <c r="FG28" i="9" s="1"/>
  <c r="FH18" i="9"/>
  <c r="FJ18" i="9" s="1"/>
  <c r="FE18" i="9"/>
  <c r="FG18" i="9" s="1"/>
  <c r="FH19" i="9"/>
  <c r="FJ19" i="9" s="1"/>
  <c r="FE19" i="9"/>
  <c r="FG19" i="9" s="1"/>
  <c r="FE20" i="9"/>
  <c r="FG20" i="9" s="1"/>
  <c r="FH20" i="9"/>
  <c r="FJ20" i="9" s="1"/>
  <c r="FH26" i="9"/>
  <c r="FJ26" i="9" s="1"/>
  <c r="FE26" i="9"/>
  <c r="FG26" i="9" s="1"/>
  <c r="FE24" i="9"/>
  <c r="FG24" i="9" s="1"/>
  <c r="FH24" i="9"/>
  <c r="FJ24" i="9" s="1"/>
  <c r="FE21" i="9"/>
  <c r="FG21" i="9" s="1"/>
  <c r="FH21" i="9"/>
  <c r="FJ21" i="9" s="1"/>
  <c r="FH9" i="9"/>
  <c r="FJ9" i="9" s="1"/>
  <c r="FE9" i="9"/>
  <c r="FG9" i="9" s="1"/>
  <c r="FH7" i="9"/>
  <c r="FJ7" i="9" s="1"/>
  <c r="FE7" i="9"/>
  <c r="FG7" i="9" s="1"/>
  <c r="FH23" i="9"/>
  <c r="FJ23" i="9" s="1"/>
  <c r="FE23" i="9"/>
  <c r="FG23" i="9" s="1"/>
  <c r="FH8" i="9"/>
  <c r="FJ8" i="9" s="1"/>
  <c r="FE8" i="9"/>
  <c r="FG8" i="9" s="1"/>
  <c r="FE29" i="9"/>
  <c r="FG29" i="9" s="1"/>
  <c r="FH29" i="9"/>
  <c r="FJ29" i="9" s="1"/>
  <c r="FE4" i="9"/>
  <c r="FG4" i="9" s="1"/>
  <c r="FH4" i="9"/>
  <c r="FJ4" i="9" s="1"/>
  <c r="FH27" i="9"/>
  <c r="FJ27" i="9" s="1"/>
  <c r="FE27" i="9"/>
  <c r="FG27" i="9" s="1"/>
  <c r="FE16" i="9"/>
  <c r="FG16" i="9" s="1"/>
  <c r="FH16" i="9"/>
  <c r="FJ16" i="9" s="1"/>
  <c r="FH11" i="9"/>
  <c r="FJ11" i="9" s="1"/>
  <c r="FE11" i="9"/>
  <c r="FG11" i="9" s="1"/>
  <c r="AE12" i="3"/>
  <c r="AF1" i="3"/>
  <c r="AF8" i="3" s="1"/>
  <c r="CR5" i="9"/>
  <c r="OE5" i="9" s="1"/>
  <c r="OE30" i="9" s="1"/>
  <c r="M4" i="3" s="1"/>
  <c r="CP30" i="9"/>
  <c r="CR30" i="9" s="1"/>
  <c r="CS30" i="9" s="1"/>
  <c r="CO5" i="9"/>
  <c r="CM30" i="9"/>
  <c r="CY3" i="9"/>
  <c r="OF3" i="9" s="1"/>
  <c r="CV3" i="9"/>
  <c r="AD19" i="5"/>
  <c r="AD20" i="5" s="1"/>
  <c r="AE17" i="5"/>
  <c r="AA19" i="3"/>
  <c r="Z22" i="3"/>
  <c r="Z25" i="3" s="1"/>
  <c r="AE16" i="5"/>
  <c r="K17" i="3" l="1"/>
  <c r="L14" i="3"/>
  <c r="L13" i="3"/>
  <c r="AE13" i="3"/>
  <c r="AA23" i="3"/>
  <c r="AB20" i="3"/>
  <c r="AA24" i="3"/>
  <c r="AB21" i="3"/>
  <c r="AE14" i="3"/>
  <c r="AL7" i="3"/>
  <c r="AL40" i="3" s="1"/>
  <c r="AF11" i="3"/>
  <c r="AF2" i="3"/>
  <c r="AE18" i="3"/>
  <c r="FK16" i="9"/>
  <c r="SP16" i="9" s="1"/>
  <c r="OO16" i="9"/>
  <c r="FK29" i="9"/>
  <c r="SP29" i="9" s="1"/>
  <c r="OO29" i="9"/>
  <c r="FK24" i="9"/>
  <c r="SP24" i="9" s="1"/>
  <c r="OO24" i="9"/>
  <c r="FK20" i="9"/>
  <c r="SP20" i="9" s="1"/>
  <c r="OO20" i="9"/>
  <c r="FK12" i="9"/>
  <c r="SP12" i="9" s="1"/>
  <c r="OO12" i="9"/>
  <c r="FK13" i="9"/>
  <c r="SP13" i="9" s="1"/>
  <c r="OO13" i="9"/>
  <c r="FK11" i="9"/>
  <c r="SP11" i="9" s="1"/>
  <c r="OO11" i="9"/>
  <c r="FK27" i="9"/>
  <c r="SP27" i="9" s="1"/>
  <c r="OO27" i="9"/>
  <c r="FK23" i="9"/>
  <c r="SP23" i="9" s="1"/>
  <c r="OO23" i="9"/>
  <c r="FK9" i="9"/>
  <c r="SP9" i="9" s="1"/>
  <c r="OO9" i="9"/>
  <c r="FK18" i="9"/>
  <c r="SP18" i="9" s="1"/>
  <c r="OO18" i="9"/>
  <c r="FK15" i="9"/>
  <c r="SP15" i="9" s="1"/>
  <c r="OO15" i="9"/>
  <c r="FK6" i="9"/>
  <c r="SP6" i="9" s="1"/>
  <c r="OO6" i="9"/>
  <c r="FK25" i="9"/>
  <c r="SP25" i="9" s="1"/>
  <c r="OO25" i="9"/>
  <c r="FK4" i="9"/>
  <c r="SP4" i="9" s="1"/>
  <c r="OO4" i="9"/>
  <c r="FK21" i="9"/>
  <c r="SP21" i="9" s="1"/>
  <c r="OO21" i="9"/>
  <c r="FK17" i="9"/>
  <c r="SP17" i="9" s="1"/>
  <c r="OO17" i="9"/>
  <c r="FK8" i="9"/>
  <c r="SP8" i="9" s="1"/>
  <c r="OO8" i="9"/>
  <c r="FK7" i="9"/>
  <c r="SP7" i="9" s="1"/>
  <c r="OO7" i="9"/>
  <c r="FK26" i="9"/>
  <c r="SP26" i="9" s="1"/>
  <c r="OO26" i="9"/>
  <c r="FK19" i="9"/>
  <c r="SP19" i="9" s="1"/>
  <c r="OO19" i="9"/>
  <c r="FK28" i="9"/>
  <c r="SP28" i="9" s="1"/>
  <c r="OO28" i="9"/>
  <c r="FK14" i="9"/>
  <c r="SP14" i="9" s="1"/>
  <c r="OO14" i="9"/>
  <c r="FK22" i="9"/>
  <c r="SP22" i="9" s="1"/>
  <c r="OO22" i="9"/>
  <c r="FK10" i="9"/>
  <c r="SP10" i="9" s="1"/>
  <c r="OO10" i="9"/>
  <c r="FL8" i="9"/>
  <c r="FN8" i="9" s="1"/>
  <c r="FO8" i="9"/>
  <c r="FQ8" i="9" s="1"/>
  <c r="FL7" i="9"/>
  <c r="FN7" i="9" s="1"/>
  <c r="FO7" i="9"/>
  <c r="FQ7" i="9" s="1"/>
  <c r="FO26" i="9"/>
  <c r="FQ26" i="9" s="1"/>
  <c r="FL26" i="9"/>
  <c r="FN26" i="9" s="1"/>
  <c r="FO19" i="9"/>
  <c r="FQ19" i="9" s="1"/>
  <c r="FL19" i="9"/>
  <c r="FN19" i="9" s="1"/>
  <c r="FL28" i="9"/>
  <c r="FN28" i="9" s="1"/>
  <c r="FO28" i="9"/>
  <c r="FQ28" i="9" s="1"/>
  <c r="FL14" i="9"/>
  <c r="FN14" i="9" s="1"/>
  <c r="FO14" i="9"/>
  <c r="FQ14" i="9" s="1"/>
  <c r="FL22" i="9"/>
  <c r="FN22" i="9" s="1"/>
  <c r="FO22" i="9"/>
  <c r="FQ22" i="9" s="1"/>
  <c r="FL10" i="9"/>
  <c r="FN10" i="9" s="1"/>
  <c r="FO10" i="9"/>
  <c r="FQ10" i="9" s="1"/>
  <c r="FL16" i="9"/>
  <c r="FN16" i="9" s="1"/>
  <c r="FO16" i="9"/>
  <c r="FQ16" i="9" s="1"/>
  <c r="FO4" i="9"/>
  <c r="FQ4" i="9" s="1"/>
  <c r="FL4" i="9"/>
  <c r="FN4" i="9" s="1"/>
  <c r="FO21" i="9"/>
  <c r="FQ21" i="9" s="1"/>
  <c r="FL21" i="9"/>
  <c r="FN21" i="9" s="1"/>
  <c r="FL17" i="9"/>
  <c r="FN17" i="9" s="1"/>
  <c r="FO17" i="9"/>
  <c r="FQ17" i="9" s="1"/>
  <c r="FL11" i="9"/>
  <c r="FN11" i="9" s="1"/>
  <c r="FO11" i="9"/>
  <c r="FQ11" i="9" s="1"/>
  <c r="FL27" i="9"/>
  <c r="FN27" i="9" s="1"/>
  <c r="FO27" i="9"/>
  <c r="FQ27" i="9" s="1"/>
  <c r="FO23" i="9"/>
  <c r="FQ23" i="9" s="1"/>
  <c r="FL23" i="9"/>
  <c r="FN23" i="9" s="1"/>
  <c r="FL9" i="9"/>
  <c r="FN9" i="9" s="1"/>
  <c r="FO9" i="9"/>
  <c r="FQ9" i="9" s="1"/>
  <c r="FO18" i="9"/>
  <c r="FQ18" i="9" s="1"/>
  <c r="FL18" i="9"/>
  <c r="FN18" i="9" s="1"/>
  <c r="FL15" i="9"/>
  <c r="FN15" i="9" s="1"/>
  <c r="FO15" i="9"/>
  <c r="FQ15" i="9" s="1"/>
  <c r="FL6" i="9"/>
  <c r="FN6" i="9" s="1"/>
  <c r="FO6" i="9"/>
  <c r="FQ6" i="9" s="1"/>
  <c r="FL25" i="9"/>
  <c r="FN25" i="9" s="1"/>
  <c r="FO25" i="9"/>
  <c r="FQ25" i="9" s="1"/>
  <c r="FL29" i="9"/>
  <c r="FN29" i="9" s="1"/>
  <c r="FO29" i="9"/>
  <c r="FQ29" i="9" s="1"/>
  <c r="FL24" i="9"/>
  <c r="FN24" i="9" s="1"/>
  <c r="FO24" i="9"/>
  <c r="FQ24" i="9" s="1"/>
  <c r="FO20" i="9"/>
  <c r="FQ20" i="9" s="1"/>
  <c r="FL20" i="9"/>
  <c r="FN20" i="9" s="1"/>
  <c r="FL12" i="9"/>
  <c r="FN12" i="9" s="1"/>
  <c r="FO12" i="9"/>
  <c r="FQ12" i="9" s="1"/>
  <c r="FL13" i="9"/>
  <c r="FN13" i="9" s="1"/>
  <c r="FO13" i="9"/>
  <c r="FQ13" i="9" s="1"/>
  <c r="AF12" i="3"/>
  <c r="AG1" i="3"/>
  <c r="CZ3" i="9"/>
  <c r="SG3" i="9" s="1"/>
  <c r="CS5" i="9"/>
  <c r="SF5" i="9" s="1"/>
  <c r="DD3" i="9"/>
  <c r="DA3" i="9"/>
  <c r="CW5" i="9"/>
  <c r="CT5" i="9"/>
  <c r="CO30" i="9"/>
  <c r="AF17" i="5"/>
  <c r="AE19" i="5"/>
  <c r="AE20" i="5" s="1"/>
  <c r="AB19" i="3"/>
  <c r="AA22" i="3"/>
  <c r="AA25" i="3" s="1"/>
  <c r="AF16" i="5"/>
  <c r="FV20" i="9" l="1"/>
  <c r="FX20" i="9" s="1"/>
  <c r="FS20" i="9"/>
  <c r="FU20" i="9" s="1"/>
  <c r="FV23" i="9"/>
  <c r="FX23" i="9" s="1"/>
  <c r="FS23" i="9"/>
  <c r="FU23" i="9" s="1"/>
  <c r="FS21" i="9"/>
  <c r="FU21" i="9" s="1"/>
  <c r="FV21" i="9"/>
  <c r="FX21" i="9" s="1"/>
  <c r="FS26" i="9"/>
  <c r="FU26" i="9" s="1"/>
  <c r="FV26" i="9"/>
  <c r="FX26" i="9" s="1"/>
  <c r="FS24" i="9"/>
  <c r="FU24" i="9" s="1"/>
  <c r="FV24" i="9"/>
  <c r="FX24" i="9" s="1"/>
  <c r="FV15" i="9"/>
  <c r="FX15" i="9" s="1"/>
  <c r="FS15" i="9"/>
  <c r="FU15" i="9" s="1"/>
  <c r="FS27" i="9"/>
  <c r="FU27" i="9" s="1"/>
  <c r="FV27" i="9"/>
  <c r="FX27" i="9" s="1"/>
  <c r="FV14" i="9"/>
  <c r="FX14" i="9" s="1"/>
  <c r="FS14" i="9"/>
  <c r="FU14" i="9" s="1"/>
  <c r="FV4" i="9"/>
  <c r="FX4" i="9" s="1"/>
  <c r="FS4" i="9"/>
  <c r="FU4" i="9" s="1"/>
  <c r="FS19" i="9"/>
  <c r="FU19" i="9" s="1"/>
  <c r="FV19" i="9"/>
  <c r="FX19" i="9" s="1"/>
  <c r="FS18" i="9"/>
  <c r="FU18" i="9" s="1"/>
  <c r="FV18" i="9"/>
  <c r="FX18" i="9" s="1"/>
  <c r="FV12" i="9"/>
  <c r="FX12" i="9" s="1"/>
  <c r="FS12" i="9"/>
  <c r="FU12" i="9" s="1"/>
  <c r="FV25" i="9"/>
  <c r="FX25" i="9" s="1"/>
  <c r="FS25" i="9"/>
  <c r="FU25" i="9" s="1"/>
  <c r="FV9" i="9"/>
  <c r="FX9" i="9" s="1"/>
  <c r="FS9" i="9"/>
  <c r="FU9" i="9" s="1"/>
  <c r="FS17" i="9"/>
  <c r="FU17" i="9" s="1"/>
  <c r="FV17" i="9"/>
  <c r="FX17" i="9" s="1"/>
  <c r="FS10" i="9"/>
  <c r="FU10" i="9" s="1"/>
  <c r="FV10" i="9"/>
  <c r="FX10" i="9" s="1"/>
  <c r="FV7" i="9"/>
  <c r="FX7" i="9" s="1"/>
  <c r="FS7" i="9"/>
  <c r="FU7" i="9" s="1"/>
  <c r="FS13" i="9"/>
  <c r="FU13" i="9" s="1"/>
  <c r="FV13" i="9"/>
  <c r="FX13" i="9" s="1"/>
  <c r="FS29" i="9"/>
  <c r="FU29" i="9" s="1"/>
  <c r="FV29" i="9"/>
  <c r="FX29" i="9" s="1"/>
  <c r="FV6" i="9"/>
  <c r="FX6" i="9" s="1"/>
  <c r="FS6" i="9"/>
  <c r="FU6" i="9" s="1"/>
  <c r="FS11" i="9"/>
  <c r="FU11" i="9" s="1"/>
  <c r="FV11" i="9"/>
  <c r="FX11" i="9" s="1"/>
  <c r="FS16" i="9"/>
  <c r="FU16" i="9" s="1"/>
  <c r="FV16" i="9"/>
  <c r="FX16" i="9" s="1"/>
  <c r="FV22" i="9"/>
  <c r="FX22" i="9" s="1"/>
  <c r="FS22" i="9"/>
  <c r="FU22" i="9" s="1"/>
  <c r="FV28" i="9"/>
  <c r="FX28" i="9" s="1"/>
  <c r="FS28" i="9"/>
  <c r="FU28" i="9" s="1"/>
  <c r="FS8" i="9"/>
  <c r="FU8" i="9" s="1"/>
  <c r="FV8" i="9"/>
  <c r="FX8" i="9" s="1"/>
  <c r="AG8" i="3"/>
  <c r="D27" i="3"/>
  <c r="D37" i="3" s="1"/>
  <c r="AF13" i="3"/>
  <c r="AF17" i="3" s="1"/>
  <c r="L17" i="3"/>
  <c r="AB24" i="3"/>
  <c r="AC21" i="3"/>
  <c r="AB23" i="3"/>
  <c r="AC20" i="3"/>
  <c r="AF14" i="3"/>
  <c r="SF30" i="9"/>
  <c r="M36" i="3" s="1"/>
  <c r="QF30" i="9"/>
  <c r="M3" i="3" s="1"/>
  <c r="AM7" i="3"/>
  <c r="AM40" i="3" s="1"/>
  <c r="AG11" i="3"/>
  <c r="AG2" i="3"/>
  <c r="AF18" i="3"/>
  <c r="FR13" i="9"/>
  <c r="SQ13" i="9" s="1"/>
  <c r="OP13" i="9"/>
  <c r="FR28" i="9"/>
  <c r="SQ28" i="9" s="1"/>
  <c r="OP28" i="9"/>
  <c r="FR12" i="9"/>
  <c r="SQ12" i="9" s="1"/>
  <c r="OP12" i="9"/>
  <c r="FR24" i="9"/>
  <c r="SQ24" i="9" s="1"/>
  <c r="OP24" i="9"/>
  <c r="FR25" i="9"/>
  <c r="SQ25" i="9" s="1"/>
  <c r="OP25" i="9"/>
  <c r="FR15" i="9"/>
  <c r="SQ15" i="9" s="1"/>
  <c r="OP15" i="9"/>
  <c r="FR9" i="9"/>
  <c r="SQ9" i="9" s="1"/>
  <c r="OP9" i="9"/>
  <c r="FR27" i="9"/>
  <c r="SQ27" i="9" s="1"/>
  <c r="OP27" i="9"/>
  <c r="FR17" i="9"/>
  <c r="SQ17" i="9" s="1"/>
  <c r="OP17" i="9"/>
  <c r="FR10" i="9"/>
  <c r="SQ10" i="9" s="1"/>
  <c r="OP10" i="9"/>
  <c r="FR14" i="9"/>
  <c r="SQ14" i="9" s="1"/>
  <c r="OP14" i="9"/>
  <c r="FR7" i="9"/>
  <c r="SQ7" i="9" s="1"/>
  <c r="OP7" i="9"/>
  <c r="FR6" i="9"/>
  <c r="SQ6" i="9" s="1"/>
  <c r="OP6" i="9"/>
  <c r="FR11" i="9"/>
  <c r="SQ11" i="9" s="1"/>
  <c r="OP11" i="9"/>
  <c r="FR22" i="9"/>
  <c r="SQ22" i="9" s="1"/>
  <c r="OP22" i="9"/>
  <c r="FR8" i="9"/>
  <c r="SQ8" i="9" s="1"/>
  <c r="OP8" i="9"/>
  <c r="FR4" i="9"/>
  <c r="SQ4" i="9" s="1"/>
  <c r="OP4" i="9"/>
  <c r="FR19" i="9"/>
  <c r="SQ19" i="9" s="1"/>
  <c r="OP19" i="9"/>
  <c r="FR29" i="9"/>
  <c r="SQ29" i="9" s="1"/>
  <c r="OP29" i="9"/>
  <c r="FR16" i="9"/>
  <c r="SQ16" i="9" s="1"/>
  <c r="OP16" i="9"/>
  <c r="FR20" i="9"/>
  <c r="SQ20" i="9" s="1"/>
  <c r="OP20" i="9"/>
  <c r="FR18" i="9"/>
  <c r="SQ18" i="9" s="1"/>
  <c r="OP18" i="9"/>
  <c r="FR23" i="9"/>
  <c r="SQ23" i="9" s="1"/>
  <c r="OP23" i="9"/>
  <c r="FR21" i="9"/>
  <c r="SQ21" i="9" s="1"/>
  <c r="OP21" i="9"/>
  <c r="FR26" i="9"/>
  <c r="SQ26" i="9" s="1"/>
  <c r="OP26" i="9"/>
  <c r="AG12" i="3"/>
  <c r="AH12" i="3" s="1"/>
  <c r="AI1" i="3"/>
  <c r="AI8" i="3" s="1"/>
  <c r="AE17" i="3"/>
  <c r="DC3" i="9"/>
  <c r="CY5" i="9"/>
  <c r="OF5" i="9" s="1"/>
  <c r="OF30" i="9" s="1"/>
  <c r="N4" i="3" s="1"/>
  <c r="CW30" i="9"/>
  <c r="CY30" i="9" s="1"/>
  <c r="CZ30" i="9" s="1"/>
  <c r="CV5" i="9"/>
  <c r="CT30" i="9"/>
  <c r="DF3" i="9"/>
  <c r="OG3" i="9" s="1"/>
  <c r="AF19" i="5"/>
  <c r="AF20" i="5" s="1"/>
  <c r="AG17" i="5"/>
  <c r="AC19" i="3"/>
  <c r="AB22" i="3"/>
  <c r="AB25" i="3" s="1"/>
  <c r="AG16" i="5"/>
  <c r="FY10" i="9" l="1"/>
  <c r="SR10" i="9" s="1"/>
  <c r="OQ10" i="9"/>
  <c r="FY19" i="9"/>
  <c r="SR19" i="9" s="1"/>
  <c r="OQ19" i="9"/>
  <c r="FY28" i="9"/>
  <c r="SR28" i="9" s="1"/>
  <c r="OQ28" i="9"/>
  <c r="FY9" i="9"/>
  <c r="SR9" i="9" s="1"/>
  <c r="OQ9" i="9"/>
  <c r="FY14" i="9"/>
  <c r="SR14" i="9" s="1"/>
  <c r="OQ14" i="9"/>
  <c r="FY23" i="9"/>
  <c r="SR23" i="9" s="1"/>
  <c r="OQ23" i="9"/>
  <c r="FY8" i="9"/>
  <c r="SR8" i="9" s="1"/>
  <c r="OQ8" i="9"/>
  <c r="FY11" i="9"/>
  <c r="SR11" i="9" s="1"/>
  <c r="OQ11" i="9"/>
  <c r="FY29" i="9"/>
  <c r="SR29" i="9" s="1"/>
  <c r="OQ29" i="9"/>
  <c r="FY17" i="9"/>
  <c r="SR17" i="9" s="1"/>
  <c r="OQ17" i="9"/>
  <c r="FY18" i="9"/>
  <c r="SR18" i="9" s="1"/>
  <c r="OQ18" i="9"/>
  <c r="FY27" i="9"/>
  <c r="SR27" i="9" s="1"/>
  <c r="OQ27" i="9"/>
  <c r="FY24" i="9"/>
  <c r="SR24" i="9" s="1"/>
  <c r="OQ24" i="9"/>
  <c r="FY21" i="9"/>
  <c r="SR21" i="9" s="1"/>
  <c r="OQ21" i="9"/>
  <c r="FY16" i="9"/>
  <c r="SR16" i="9" s="1"/>
  <c r="OQ16" i="9"/>
  <c r="FY13" i="9"/>
  <c r="SR13" i="9" s="1"/>
  <c r="OQ13" i="9"/>
  <c r="FY26" i="9"/>
  <c r="SR26" i="9" s="1"/>
  <c r="OQ26" i="9"/>
  <c r="FY6" i="9"/>
  <c r="SR6" i="9" s="1"/>
  <c r="OQ6" i="9"/>
  <c r="FY12" i="9"/>
  <c r="SR12" i="9" s="1"/>
  <c r="OQ12" i="9"/>
  <c r="FY15" i="9"/>
  <c r="SR15" i="9" s="1"/>
  <c r="OQ15" i="9"/>
  <c r="FY22" i="9"/>
  <c r="SR22" i="9" s="1"/>
  <c r="OQ22" i="9"/>
  <c r="FY7" i="9"/>
  <c r="SR7" i="9" s="1"/>
  <c r="OQ7" i="9"/>
  <c r="FY25" i="9"/>
  <c r="SR25" i="9" s="1"/>
  <c r="OQ25" i="9"/>
  <c r="FY4" i="9"/>
  <c r="SR4" i="9" s="1"/>
  <c r="OQ4" i="9"/>
  <c r="FY20" i="9"/>
  <c r="SR20" i="9" s="1"/>
  <c r="OQ20" i="9"/>
  <c r="FZ22" i="9"/>
  <c r="GB22" i="9" s="1"/>
  <c r="GC22" i="9"/>
  <c r="GE22" i="9" s="1"/>
  <c r="FZ7" i="9"/>
  <c r="GB7" i="9" s="1"/>
  <c r="GC7" i="9"/>
  <c r="GE7" i="9" s="1"/>
  <c r="FZ4" i="9"/>
  <c r="GB4" i="9" s="1"/>
  <c r="GC4" i="9"/>
  <c r="FZ16" i="9"/>
  <c r="GB16" i="9" s="1"/>
  <c r="GC16" i="9"/>
  <c r="GE16" i="9" s="1"/>
  <c r="FZ13" i="9"/>
  <c r="GB13" i="9" s="1"/>
  <c r="GC13" i="9"/>
  <c r="GE13" i="9" s="1"/>
  <c r="FZ19" i="9"/>
  <c r="GB19" i="9" s="1"/>
  <c r="GC19" i="9"/>
  <c r="GE19" i="9" s="1"/>
  <c r="FZ26" i="9"/>
  <c r="GB26" i="9" s="1"/>
  <c r="GC26" i="9"/>
  <c r="GE26" i="9" s="1"/>
  <c r="FZ8" i="9"/>
  <c r="GB8" i="9" s="1"/>
  <c r="GC8" i="9"/>
  <c r="GE8" i="9" s="1"/>
  <c r="FZ11" i="9"/>
  <c r="GB11" i="9" s="1"/>
  <c r="GC11" i="9"/>
  <c r="GE11" i="9" s="1"/>
  <c r="FZ29" i="9"/>
  <c r="GB29" i="9" s="1"/>
  <c r="GC29" i="9"/>
  <c r="GE29" i="9" s="1"/>
  <c r="FZ17" i="9"/>
  <c r="GB17" i="9" s="1"/>
  <c r="GC17" i="9"/>
  <c r="GE17" i="9" s="1"/>
  <c r="FZ18" i="9"/>
  <c r="GB18" i="9" s="1"/>
  <c r="GC18" i="9"/>
  <c r="GE18" i="9" s="1"/>
  <c r="FZ27" i="9"/>
  <c r="GB27" i="9" s="1"/>
  <c r="GC27" i="9"/>
  <c r="GE27" i="9" s="1"/>
  <c r="FZ24" i="9"/>
  <c r="GB24" i="9" s="1"/>
  <c r="GC24" i="9"/>
  <c r="GE24" i="9" s="1"/>
  <c r="FZ21" i="9"/>
  <c r="GB21" i="9" s="1"/>
  <c r="GC21" i="9"/>
  <c r="GE21" i="9" s="1"/>
  <c r="FZ25" i="9"/>
  <c r="GB25" i="9" s="1"/>
  <c r="GC25" i="9"/>
  <c r="GE25" i="9" s="1"/>
  <c r="FZ20" i="9"/>
  <c r="GB20" i="9" s="1"/>
  <c r="GC20" i="9"/>
  <c r="GE20" i="9" s="1"/>
  <c r="FZ10" i="9"/>
  <c r="GB10" i="9" s="1"/>
  <c r="GC10" i="9"/>
  <c r="GE10" i="9" s="1"/>
  <c r="FZ28" i="9"/>
  <c r="GB28" i="9" s="1"/>
  <c r="GC28" i="9"/>
  <c r="GE28" i="9" s="1"/>
  <c r="FZ6" i="9"/>
  <c r="GB6" i="9" s="1"/>
  <c r="GC6" i="9"/>
  <c r="GE6" i="9" s="1"/>
  <c r="FZ9" i="9"/>
  <c r="GB9" i="9" s="1"/>
  <c r="GC9" i="9"/>
  <c r="GE9" i="9" s="1"/>
  <c r="FZ12" i="9"/>
  <c r="GB12" i="9" s="1"/>
  <c r="GC12" i="9"/>
  <c r="GE12" i="9" s="1"/>
  <c r="FZ14" i="9"/>
  <c r="GB14" i="9" s="1"/>
  <c r="GC14" i="9"/>
  <c r="GE14" i="9" s="1"/>
  <c r="FZ15" i="9"/>
  <c r="GB15" i="9" s="1"/>
  <c r="GC15" i="9"/>
  <c r="GE15" i="9" s="1"/>
  <c r="FZ23" i="9"/>
  <c r="GB23" i="9" s="1"/>
  <c r="GC23" i="9"/>
  <c r="GE23" i="9" s="1"/>
  <c r="E27" i="3"/>
  <c r="E28" i="3" s="1"/>
  <c r="E32" i="3" s="1"/>
  <c r="AH8" i="3"/>
  <c r="D28" i="3"/>
  <c r="D32" i="3" s="1"/>
  <c r="AG13" i="3"/>
  <c r="M14" i="3"/>
  <c r="M13" i="3"/>
  <c r="AC23" i="3"/>
  <c r="AD20" i="3"/>
  <c r="AC24" i="3"/>
  <c r="AD21" i="3"/>
  <c r="AH11" i="3"/>
  <c r="AG14" i="3"/>
  <c r="AH2" i="3"/>
  <c r="AN7" i="3"/>
  <c r="AN40" i="3" s="1"/>
  <c r="AI11" i="3"/>
  <c r="AI2" i="3"/>
  <c r="AG18" i="3"/>
  <c r="AH18" i="3" s="1"/>
  <c r="AI12" i="3"/>
  <c r="AJ1" i="3"/>
  <c r="AJ8" i="3" s="1"/>
  <c r="DG3" i="9"/>
  <c r="SH3" i="9" s="1"/>
  <c r="CZ5" i="9"/>
  <c r="SG5" i="9" s="1"/>
  <c r="DD5" i="9"/>
  <c r="DA5" i="9"/>
  <c r="CV30" i="9"/>
  <c r="DK3" i="9"/>
  <c r="DH3" i="9"/>
  <c r="AG19" i="5"/>
  <c r="AG20" i="5" s="1"/>
  <c r="AD19" i="3"/>
  <c r="AC22" i="3"/>
  <c r="AC25" i="3" s="1"/>
  <c r="GF23" i="9" l="1"/>
  <c r="SS23" i="9" s="1"/>
  <c r="OR23" i="9"/>
  <c r="GF9" i="9"/>
  <c r="SS9" i="9" s="1"/>
  <c r="OR9" i="9"/>
  <c r="GF20" i="9"/>
  <c r="SS20" i="9" s="1"/>
  <c r="OR20" i="9"/>
  <c r="GF27" i="9"/>
  <c r="SS27" i="9" s="1"/>
  <c r="OR27" i="9"/>
  <c r="GF17" i="9"/>
  <c r="SS17" i="9" s="1"/>
  <c r="OR17" i="9"/>
  <c r="GF26" i="9"/>
  <c r="SS26" i="9" s="1"/>
  <c r="OR26" i="9"/>
  <c r="GF22" i="9"/>
  <c r="SS22" i="9" s="1"/>
  <c r="OR22" i="9"/>
  <c r="GF15" i="9"/>
  <c r="SS15" i="9" s="1"/>
  <c r="OR15" i="9"/>
  <c r="GF12" i="9"/>
  <c r="SS12" i="9" s="1"/>
  <c r="OR12" i="9"/>
  <c r="GF6" i="9"/>
  <c r="SS6" i="9" s="1"/>
  <c r="OR6" i="9"/>
  <c r="GF10" i="9"/>
  <c r="SS10" i="9" s="1"/>
  <c r="OR10" i="9"/>
  <c r="GF25" i="9"/>
  <c r="SS25" i="9" s="1"/>
  <c r="OR25" i="9"/>
  <c r="GF24" i="9"/>
  <c r="SS24" i="9" s="1"/>
  <c r="OR24" i="9"/>
  <c r="GF18" i="9"/>
  <c r="SS18" i="9" s="1"/>
  <c r="OR18" i="9"/>
  <c r="GF29" i="9"/>
  <c r="SS29" i="9" s="1"/>
  <c r="OR29" i="9"/>
  <c r="GF8" i="9"/>
  <c r="SS8" i="9" s="1"/>
  <c r="OR8" i="9"/>
  <c r="GF19" i="9"/>
  <c r="SS19" i="9" s="1"/>
  <c r="OR19" i="9"/>
  <c r="GF16" i="9"/>
  <c r="SS16" i="9" s="1"/>
  <c r="OR16" i="9"/>
  <c r="GF7" i="9"/>
  <c r="SS7" i="9" s="1"/>
  <c r="OR7" i="9"/>
  <c r="GF14" i="9"/>
  <c r="SS14" i="9" s="1"/>
  <c r="OR14" i="9"/>
  <c r="GF28" i="9"/>
  <c r="SS28" i="9" s="1"/>
  <c r="OR28" i="9"/>
  <c r="GF21" i="9"/>
  <c r="SS21" i="9" s="1"/>
  <c r="OR21" i="9"/>
  <c r="GF11" i="9"/>
  <c r="SS11" i="9" s="1"/>
  <c r="OR11" i="9"/>
  <c r="GF13" i="9"/>
  <c r="SS13" i="9" s="1"/>
  <c r="OR13" i="9"/>
  <c r="GG23" i="9"/>
  <c r="GI23" i="9" s="1"/>
  <c r="GJ23" i="9"/>
  <c r="GL23" i="9" s="1"/>
  <c r="GG14" i="9"/>
  <c r="GI14" i="9" s="1"/>
  <c r="GJ14" i="9"/>
  <c r="GL14" i="9" s="1"/>
  <c r="GJ28" i="9"/>
  <c r="GL28" i="9" s="1"/>
  <c r="GG28" i="9"/>
  <c r="GI28" i="9" s="1"/>
  <c r="GG21" i="9"/>
  <c r="GI21" i="9" s="1"/>
  <c r="GJ21" i="9"/>
  <c r="GL21" i="9" s="1"/>
  <c r="GG17" i="9"/>
  <c r="GI17" i="9" s="1"/>
  <c r="GJ17" i="9"/>
  <c r="GL17" i="9" s="1"/>
  <c r="GG11" i="9"/>
  <c r="GI11" i="9" s="1"/>
  <c r="GJ11" i="9"/>
  <c r="GL11" i="9" s="1"/>
  <c r="GG26" i="9"/>
  <c r="GI26" i="9" s="1"/>
  <c r="GJ26" i="9"/>
  <c r="GL26" i="9" s="1"/>
  <c r="GG4" i="9"/>
  <c r="GI4" i="9" s="1"/>
  <c r="GJ4" i="9"/>
  <c r="GJ22" i="9"/>
  <c r="GL22" i="9" s="1"/>
  <c r="GG22" i="9"/>
  <c r="GI22" i="9" s="1"/>
  <c r="GE4" i="9"/>
  <c r="GG15" i="9"/>
  <c r="GI15" i="9" s="1"/>
  <c r="GJ15" i="9"/>
  <c r="GL15" i="9" s="1"/>
  <c r="GJ12" i="9"/>
  <c r="GL12" i="9" s="1"/>
  <c r="GG12" i="9"/>
  <c r="GI12" i="9" s="1"/>
  <c r="GJ6" i="9"/>
  <c r="GL6" i="9" s="1"/>
  <c r="GG6" i="9"/>
  <c r="GI6" i="9" s="1"/>
  <c r="GG10" i="9"/>
  <c r="GI10" i="9" s="1"/>
  <c r="GJ10" i="9"/>
  <c r="GL10" i="9" s="1"/>
  <c r="GG25" i="9"/>
  <c r="GI25" i="9" s="1"/>
  <c r="GJ25" i="9"/>
  <c r="GL25" i="9" s="1"/>
  <c r="GG24" i="9"/>
  <c r="GI24" i="9" s="1"/>
  <c r="GJ24" i="9"/>
  <c r="GL24" i="9" s="1"/>
  <c r="GJ18" i="9"/>
  <c r="GL18" i="9" s="1"/>
  <c r="GG18" i="9"/>
  <c r="GI18" i="9" s="1"/>
  <c r="GG29" i="9"/>
  <c r="GI29" i="9" s="1"/>
  <c r="GJ29" i="9"/>
  <c r="GL29" i="9" s="1"/>
  <c r="GG8" i="9"/>
  <c r="GI8" i="9" s="1"/>
  <c r="GJ8" i="9"/>
  <c r="GL8" i="9" s="1"/>
  <c r="GG19" i="9"/>
  <c r="GI19" i="9" s="1"/>
  <c r="GJ19" i="9"/>
  <c r="GL19" i="9" s="1"/>
  <c r="GG16" i="9"/>
  <c r="GI16" i="9" s="1"/>
  <c r="GJ16" i="9"/>
  <c r="GL16" i="9" s="1"/>
  <c r="GG7" i="9"/>
  <c r="GI7" i="9" s="1"/>
  <c r="GJ7" i="9"/>
  <c r="GL7" i="9" s="1"/>
  <c r="GG9" i="9"/>
  <c r="GI9" i="9" s="1"/>
  <c r="GJ9" i="9"/>
  <c r="GL9" i="9" s="1"/>
  <c r="GG20" i="9"/>
  <c r="GI20" i="9" s="1"/>
  <c r="GJ20" i="9"/>
  <c r="GL20" i="9" s="1"/>
  <c r="GG27" i="9"/>
  <c r="GI27" i="9" s="1"/>
  <c r="GJ27" i="9"/>
  <c r="GL27" i="9" s="1"/>
  <c r="GG13" i="9"/>
  <c r="GI13" i="9" s="1"/>
  <c r="GJ13" i="9"/>
  <c r="GL13" i="9" s="1"/>
  <c r="F27" i="3"/>
  <c r="F28" i="3" s="1"/>
  <c r="F32" i="3" s="1"/>
  <c r="E30" i="3"/>
  <c r="E31" i="3" s="1"/>
  <c r="E37" i="3"/>
  <c r="D30" i="3"/>
  <c r="D31" i="3" s="1"/>
  <c r="M17" i="3"/>
  <c r="AD24" i="3"/>
  <c r="AE21" i="3"/>
  <c r="AD23" i="3"/>
  <c r="AE20" i="3"/>
  <c r="AI14" i="3"/>
  <c r="AI13" i="3"/>
  <c r="AI17" i="3" s="1"/>
  <c r="SG30" i="9"/>
  <c r="N36" i="3" s="1"/>
  <c r="QG30" i="9"/>
  <c r="N3" i="3" s="1"/>
  <c r="AO7" i="3"/>
  <c r="AO40" i="3" s="1"/>
  <c r="AJ2" i="3"/>
  <c r="AJ11" i="3"/>
  <c r="AI18" i="3"/>
  <c r="AJ12" i="3"/>
  <c r="AK1" i="3"/>
  <c r="AK8" i="3" s="1"/>
  <c r="AG17" i="3"/>
  <c r="DM3" i="9"/>
  <c r="OH3" i="9" s="1"/>
  <c r="DF5" i="9"/>
  <c r="OG5" i="9" s="1"/>
  <c r="OG30" i="9" s="1"/>
  <c r="O4" i="3" s="1"/>
  <c r="DD30" i="9"/>
  <c r="DF30" i="9" s="1"/>
  <c r="DG30" i="9" s="1"/>
  <c r="DJ3" i="9"/>
  <c r="DC5" i="9"/>
  <c r="DA30" i="9"/>
  <c r="AE19" i="3"/>
  <c r="AD22" i="3"/>
  <c r="AD25" i="3" s="1"/>
  <c r="GM6" i="9" l="1"/>
  <c r="ST6" i="9" s="1"/>
  <c r="OS6" i="9"/>
  <c r="GM11" i="9"/>
  <c r="ST11" i="9" s="1"/>
  <c r="OS11" i="9"/>
  <c r="GM13" i="9"/>
  <c r="ST13" i="9" s="1"/>
  <c r="OS13" i="9"/>
  <c r="GM20" i="9"/>
  <c r="ST20" i="9" s="1"/>
  <c r="OS20" i="9"/>
  <c r="GM7" i="9"/>
  <c r="ST7" i="9" s="1"/>
  <c r="OS7" i="9"/>
  <c r="GM19" i="9"/>
  <c r="ST19" i="9" s="1"/>
  <c r="OS19" i="9"/>
  <c r="GM29" i="9"/>
  <c r="ST29" i="9" s="1"/>
  <c r="OS29" i="9"/>
  <c r="GM24" i="9"/>
  <c r="ST24" i="9" s="1"/>
  <c r="OS24" i="9"/>
  <c r="GM10" i="9"/>
  <c r="ST10" i="9" s="1"/>
  <c r="OS10" i="9"/>
  <c r="GF4" i="9"/>
  <c r="SS4" i="9" s="1"/>
  <c r="OR4" i="9"/>
  <c r="GM18" i="9"/>
  <c r="ST18" i="9" s="1"/>
  <c r="OS18" i="9"/>
  <c r="GM14" i="9"/>
  <c r="ST14" i="9" s="1"/>
  <c r="OS14" i="9"/>
  <c r="GM12" i="9"/>
  <c r="ST12" i="9" s="1"/>
  <c r="OS12" i="9"/>
  <c r="GM26" i="9"/>
  <c r="ST26" i="9" s="1"/>
  <c r="OS26" i="9"/>
  <c r="GM17" i="9"/>
  <c r="ST17" i="9" s="1"/>
  <c r="OS17" i="9"/>
  <c r="GM23" i="9"/>
  <c r="ST23" i="9" s="1"/>
  <c r="OS23" i="9"/>
  <c r="GM21" i="9"/>
  <c r="ST21" i="9" s="1"/>
  <c r="OS21" i="9"/>
  <c r="GM27" i="9"/>
  <c r="ST27" i="9" s="1"/>
  <c r="OS27" i="9"/>
  <c r="GM9" i="9"/>
  <c r="ST9" i="9" s="1"/>
  <c r="OS9" i="9"/>
  <c r="GM16" i="9"/>
  <c r="ST16" i="9" s="1"/>
  <c r="OS16" i="9"/>
  <c r="GM8" i="9"/>
  <c r="ST8" i="9" s="1"/>
  <c r="OS8" i="9"/>
  <c r="GM25" i="9"/>
  <c r="ST25" i="9" s="1"/>
  <c r="OS25" i="9"/>
  <c r="GM15" i="9"/>
  <c r="ST15" i="9" s="1"/>
  <c r="OS15" i="9"/>
  <c r="GM22" i="9"/>
  <c r="ST22" i="9" s="1"/>
  <c r="OS22" i="9"/>
  <c r="GM28" i="9"/>
  <c r="ST28" i="9" s="1"/>
  <c r="OS28" i="9"/>
  <c r="GQ27" i="9"/>
  <c r="GS27" i="9" s="1"/>
  <c r="GN27" i="9"/>
  <c r="GP27" i="9" s="1"/>
  <c r="GQ16" i="9"/>
  <c r="GS16" i="9" s="1"/>
  <c r="GN16" i="9"/>
  <c r="GP16" i="9" s="1"/>
  <c r="GQ25" i="9"/>
  <c r="GS25" i="9" s="1"/>
  <c r="GN25" i="9"/>
  <c r="GP25" i="9" s="1"/>
  <c r="GQ26" i="9"/>
  <c r="GS26" i="9" s="1"/>
  <c r="GN26" i="9"/>
  <c r="GP26" i="9" s="1"/>
  <c r="GQ17" i="9"/>
  <c r="GS17" i="9" s="1"/>
  <c r="GN17" i="9"/>
  <c r="GP17" i="9" s="1"/>
  <c r="GQ23" i="9"/>
  <c r="GS23" i="9" s="1"/>
  <c r="GN23" i="9"/>
  <c r="GP23" i="9" s="1"/>
  <c r="GQ18" i="9"/>
  <c r="GS18" i="9" s="1"/>
  <c r="GN18" i="9"/>
  <c r="GP18" i="9" s="1"/>
  <c r="GQ6" i="9"/>
  <c r="GS6" i="9" s="1"/>
  <c r="GN6" i="9"/>
  <c r="GP6" i="9" s="1"/>
  <c r="GQ22" i="9"/>
  <c r="GS22" i="9" s="1"/>
  <c r="GN22" i="9"/>
  <c r="GP22" i="9" s="1"/>
  <c r="GQ28" i="9"/>
  <c r="GS28" i="9" s="1"/>
  <c r="GN28" i="9"/>
  <c r="GP28" i="9" s="1"/>
  <c r="GQ13" i="9"/>
  <c r="GS13" i="9" s="1"/>
  <c r="GN13" i="9"/>
  <c r="GP13" i="9" s="1"/>
  <c r="GQ20" i="9"/>
  <c r="GS20" i="9" s="1"/>
  <c r="GN20" i="9"/>
  <c r="GP20" i="9" s="1"/>
  <c r="GQ7" i="9"/>
  <c r="GS7" i="9" s="1"/>
  <c r="GN7" i="9"/>
  <c r="GP7" i="9" s="1"/>
  <c r="GQ19" i="9"/>
  <c r="GS19" i="9" s="1"/>
  <c r="GN19" i="9"/>
  <c r="GP19" i="9" s="1"/>
  <c r="GQ29" i="9"/>
  <c r="GS29" i="9" s="1"/>
  <c r="GN29" i="9"/>
  <c r="GP29" i="9" s="1"/>
  <c r="GQ24" i="9"/>
  <c r="GS24" i="9" s="1"/>
  <c r="GN24" i="9"/>
  <c r="GP24" i="9" s="1"/>
  <c r="GQ10" i="9"/>
  <c r="GS10" i="9" s="1"/>
  <c r="GN10" i="9"/>
  <c r="GP10" i="9" s="1"/>
  <c r="GQ4" i="9"/>
  <c r="GN4" i="9"/>
  <c r="GP4" i="9" s="1"/>
  <c r="GQ11" i="9"/>
  <c r="GS11" i="9" s="1"/>
  <c r="GN11" i="9"/>
  <c r="GP11" i="9" s="1"/>
  <c r="GQ21" i="9"/>
  <c r="GS21" i="9" s="1"/>
  <c r="GN21" i="9"/>
  <c r="GP21" i="9" s="1"/>
  <c r="GQ14" i="9"/>
  <c r="GS14" i="9" s="1"/>
  <c r="GN14" i="9"/>
  <c r="GP14" i="9" s="1"/>
  <c r="GQ9" i="9"/>
  <c r="GS9" i="9" s="1"/>
  <c r="GN9" i="9"/>
  <c r="GP9" i="9" s="1"/>
  <c r="GQ8" i="9"/>
  <c r="GS8" i="9" s="1"/>
  <c r="GN8" i="9"/>
  <c r="GP8" i="9" s="1"/>
  <c r="GQ15" i="9"/>
  <c r="GS15" i="9" s="1"/>
  <c r="GN15" i="9"/>
  <c r="GP15" i="9" s="1"/>
  <c r="GQ12" i="9"/>
  <c r="GS12" i="9" s="1"/>
  <c r="GN12" i="9"/>
  <c r="GP12" i="9" s="1"/>
  <c r="GL4" i="9"/>
  <c r="G27" i="3"/>
  <c r="G28" i="3" s="1"/>
  <c r="G32" i="3" s="1"/>
  <c r="F37" i="3"/>
  <c r="D34" i="3"/>
  <c r="E34" i="3" s="1"/>
  <c r="F30" i="3"/>
  <c r="N14" i="3"/>
  <c r="N13" i="3"/>
  <c r="AE23" i="3"/>
  <c r="AF20" i="3"/>
  <c r="AE24" i="3"/>
  <c r="AF21" i="3"/>
  <c r="AJ14" i="3"/>
  <c r="AJ13" i="3"/>
  <c r="AJ17" i="3" s="1"/>
  <c r="AP7" i="3"/>
  <c r="AP40" i="3" s="1"/>
  <c r="AK2" i="3"/>
  <c r="AK11" i="3"/>
  <c r="AJ18" i="3"/>
  <c r="AS5" i="3"/>
  <c r="AK12" i="3"/>
  <c r="AL1" i="3"/>
  <c r="AL8" i="3" s="1"/>
  <c r="DN3" i="9"/>
  <c r="SI3" i="9" s="1"/>
  <c r="DG5" i="9"/>
  <c r="SH5" i="9" s="1"/>
  <c r="DR3" i="9"/>
  <c r="DO3" i="9"/>
  <c r="DK5" i="9"/>
  <c r="DH5" i="9"/>
  <c r="DC30" i="9"/>
  <c r="AF19" i="3"/>
  <c r="AE22" i="3"/>
  <c r="AE25" i="3" s="1"/>
  <c r="G37" i="3" l="1"/>
  <c r="H27" i="3"/>
  <c r="I27" i="3" s="1"/>
  <c r="GT12" i="9"/>
  <c r="SU12" i="9" s="1"/>
  <c r="OT12" i="9"/>
  <c r="GT8" i="9"/>
  <c r="SU8" i="9" s="1"/>
  <c r="OT8" i="9"/>
  <c r="GT14" i="9"/>
  <c r="SU14" i="9" s="1"/>
  <c r="OT14" i="9"/>
  <c r="GT11" i="9"/>
  <c r="SU11" i="9" s="1"/>
  <c r="OT11" i="9"/>
  <c r="GT10" i="9"/>
  <c r="SU10" i="9" s="1"/>
  <c r="OT10" i="9"/>
  <c r="GT29" i="9"/>
  <c r="SU29" i="9" s="1"/>
  <c r="OT29" i="9"/>
  <c r="GT7" i="9"/>
  <c r="SU7" i="9" s="1"/>
  <c r="OT7" i="9"/>
  <c r="GT13" i="9"/>
  <c r="SU13" i="9" s="1"/>
  <c r="OT13" i="9"/>
  <c r="GT22" i="9"/>
  <c r="SU22" i="9" s="1"/>
  <c r="OT22" i="9"/>
  <c r="GT18" i="9"/>
  <c r="SU18" i="9" s="1"/>
  <c r="OT18" i="9"/>
  <c r="GT17" i="9"/>
  <c r="SU17" i="9" s="1"/>
  <c r="OT17" i="9"/>
  <c r="GT25" i="9"/>
  <c r="SU25" i="9" s="1"/>
  <c r="OT25" i="9"/>
  <c r="GT27" i="9"/>
  <c r="SU27" i="9" s="1"/>
  <c r="OT27" i="9"/>
  <c r="GM4" i="9"/>
  <c r="ST4" i="9" s="1"/>
  <c r="OS4" i="9"/>
  <c r="GT15" i="9"/>
  <c r="SU15" i="9" s="1"/>
  <c r="OT15" i="9"/>
  <c r="GT9" i="9"/>
  <c r="SU9" i="9" s="1"/>
  <c r="OT9" i="9"/>
  <c r="GT21" i="9"/>
  <c r="SU21" i="9" s="1"/>
  <c r="OT21" i="9"/>
  <c r="GT24" i="9"/>
  <c r="SU24" i="9" s="1"/>
  <c r="OT24" i="9"/>
  <c r="GT19" i="9"/>
  <c r="SU19" i="9" s="1"/>
  <c r="OT19" i="9"/>
  <c r="GT20" i="9"/>
  <c r="SU20" i="9" s="1"/>
  <c r="OT20" i="9"/>
  <c r="GT28" i="9"/>
  <c r="SU28" i="9" s="1"/>
  <c r="OT28" i="9"/>
  <c r="GT6" i="9"/>
  <c r="SU6" i="9" s="1"/>
  <c r="OT6" i="9"/>
  <c r="GT23" i="9"/>
  <c r="SU23" i="9" s="1"/>
  <c r="OT23" i="9"/>
  <c r="GT26" i="9"/>
  <c r="SU26" i="9" s="1"/>
  <c r="OT26" i="9"/>
  <c r="GT16" i="9"/>
  <c r="SU16" i="9" s="1"/>
  <c r="OT16" i="9"/>
  <c r="GX11" i="9"/>
  <c r="GZ11" i="9" s="1"/>
  <c r="GU11" i="9"/>
  <c r="GW11" i="9" s="1"/>
  <c r="GX7" i="9"/>
  <c r="GZ7" i="9" s="1"/>
  <c r="GU7" i="9"/>
  <c r="GW7" i="9" s="1"/>
  <c r="GX22" i="9"/>
  <c r="GZ22" i="9" s="1"/>
  <c r="GU22" i="9"/>
  <c r="GW22" i="9" s="1"/>
  <c r="GX25" i="9"/>
  <c r="GZ25" i="9" s="1"/>
  <c r="GU25" i="9"/>
  <c r="GW25" i="9" s="1"/>
  <c r="GX12" i="9"/>
  <c r="GZ12" i="9" s="1"/>
  <c r="GU12" i="9"/>
  <c r="GW12" i="9" s="1"/>
  <c r="GX8" i="9"/>
  <c r="GZ8" i="9" s="1"/>
  <c r="GU8" i="9"/>
  <c r="GW8" i="9" s="1"/>
  <c r="GS4" i="9"/>
  <c r="GX15" i="9"/>
  <c r="GZ15" i="9" s="1"/>
  <c r="GU15" i="9"/>
  <c r="GW15" i="9" s="1"/>
  <c r="GX14" i="9"/>
  <c r="GZ14" i="9" s="1"/>
  <c r="GU14" i="9"/>
  <c r="GW14" i="9" s="1"/>
  <c r="GX10" i="9"/>
  <c r="GZ10" i="9" s="1"/>
  <c r="GU10" i="9"/>
  <c r="GW10" i="9" s="1"/>
  <c r="GX29" i="9"/>
  <c r="GZ29" i="9" s="1"/>
  <c r="GU29" i="9"/>
  <c r="GW29" i="9" s="1"/>
  <c r="GX13" i="9"/>
  <c r="GZ13" i="9" s="1"/>
  <c r="GU13" i="9"/>
  <c r="GW13" i="9" s="1"/>
  <c r="GX18" i="9"/>
  <c r="GZ18" i="9" s="1"/>
  <c r="GU18" i="9"/>
  <c r="GW18" i="9" s="1"/>
  <c r="GX17" i="9"/>
  <c r="GZ17" i="9" s="1"/>
  <c r="GU17" i="9"/>
  <c r="GW17" i="9" s="1"/>
  <c r="GX27" i="9"/>
  <c r="GZ27" i="9" s="1"/>
  <c r="GU27" i="9"/>
  <c r="GW27" i="9" s="1"/>
  <c r="GX9" i="9"/>
  <c r="GZ9" i="9" s="1"/>
  <c r="GU9" i="9"/>
  <c r="GW9" i="9" s="1"/>
  <c r="GX21" i="9"/>
  <c r="GZ21" i="9" s="1"/>
  <c r="GU21" i="9"/>
  <c r="GW21" i="9" s="1"/>
  <c r="GX4" i="9"/>
  <c r="GU4" i="9"/>
  <c r="GW4" i="9" s="1"/>
  <c r="GX24" i="9"/>
  <c r="GZ24" i="9" s="1"/>
  <c r="GU24" i="9"/>
  <c r="GW24" i="9" s="1"/>
  <c r="GX19" i="9"/>
  <c r="GZ19" i="9" s="1"/>
  <c r="GU19" i="9"/>
  <c r="GW19" i="9" s="1"/>
  <c r="GX20" i="9"/>
  <c r="GZ20" i="9" s="1"/>
  <c r="GU20" i="9"/>
  <c r="GW20" i="9" s="1"/>
  <c r="GX28" i="9"/>
  <c r="GZ28" i="9" s="1"/>
  <c r="GU28" i="9"/>
  <c r="GW28" i="9" s="1"/>
  <c r="GX6" i="9"/>
  <c r="GZ6" i="9" s="1"/>
  <c r="GU6" i="9"/>
  <c r="GW6" i="9" s="1"/>
  <c r="GX23" i="9"/>
  <c r="GZ23" i="9" s="1"/>
  <c r="GU23" i="9"/>
  <c r="GW23" i="9" s="1"/>
  <c r="GX26" i="9"/>
  <c r="GZ26" i="9" s="1"/>
  <c r="GU26" i="9"/>
  <c r="GW26" i="9" s="1"/>
  <c r="GX16" i="9"/>
  <c r="GZ16" i="9" s="1"/>
  <c r="GU16" i="9"/>
  <c r="GW16" i="9" s="1"/>
  <c r="F34" i="3"/>
  <c r="G30" i="3"/>
  <c r="F31" i="3"/>
  <c r="N17" i="3"/>
  <c r="AK14" i="3"/>
  <c r="AF23" i="3"/>
  <c r="AG20" i="3"/>
  <c r="AF24" i="3"/>
  <c r="AG21" i="3"/>
  <c r="SH30" i="9"/>
  <c r="O36" i="3" s="1"/>
  <c r="QH30" i="9"/>
  <c r="O3" i="3" s="1"/>
  <c r="AQ7" i="3"/>
  <c r="AQ40" i="3" s="1"/>
  <c r="AL11" i="3"/>
  <c r="AL2" i="3"/>
  <c r="AK18" i="3"/>
  <c r="AK13" i="3"/>
  <c r="AK17" i="3" s="1"/>
  <c r="AL12" i="3"/>
  <c r="AM1" i="3"/>
  <c r="AM8" i="3" s="1"/>
  <c r="DQ3" i="9"/>
  <c r="DM5" i="9"/>
  <c r="OH5" i="9" s="1"/>
  <c r="OH30" i="9" s="1"/>
  <c r="P4" i="3" s="1"/>
  <c r="DK30" i="9"/>
  <c r="DM30" i="9" s="1"/>
  <c r="DN30" i="9" s="1"/>
  <c r="DJ5" i="9"/>
  <c r="DH30" i="9"/>
  <c r="DT3" i="9"/>
  <c r="OI3" i="9" s="1"/>
  <c r="AF22" i="3"/>
  <c r="AF25" i="3" s="1"/>
  <c r="AG19" i="3"/>
  <c r="AH19" i="3" s="1"/>
  <c r="H37" i="3" l="1"/>
  <c r="H28" i="3"/>
  <c r="H32" i="3" s="1"/>
  <c r="HA12" i="9"/>
  <c r="SV12" i="9" s="1"/>
  <c r="OU12" i="9"/>
  <c r="HA11" i="9"/>
  <c r="SV11" i="9" s="1"/>
  <c r="OU11" i="9"/>
  <c r="HA26" i="9"/>
  <c r="SV26" i="9" s="1"/>
  <c r="OU26" i="9"/>
  <c r="HA6" i="9"/>
  <c r="SV6" i="9" s="1"/>
  <c r="OU6" i="9"/>
  <c r="HA20" i="9"/>
  <c r="SV20" i="9" s="1"/>
  <c r="OU20" i="9"/>
  <c r="HA24" i="9"/>
  <c r="SV24" i="9" s="1"/>
  <c r="OU24" i="9"/>
  <c r="HA21" i="9"/>
  <c r="SV21" i="9" s="1"/>
  <c r="OU21" i="9"/>
  <c r="HA27" i="9"/>
  <c r="SV27" i="9" s="1"/>
  <c r="OU27" i="9"/>
  <c r="HA18" i="9"/>
  <c r="SV18" i="9" s="1"/>
  <c r="OU18" i="9"/>
  <c r="HA29" i="9"/>
  <c r="SV29" i="9" s="1"/>
  <c r="OU29" i="9"/>
  <c r="HA14" i="9"/>
  <c r="SV14" i="9" s="1"/>
  <c r="OU14" i="9"/>
  <c r="GT4" i="9"/>
  <c r="SU4" i="9" s="1"/>
  <c r="OT4" i="9"/>
  <c r="HA8" i="9"/>
  <c r="SV8" i="9" s="1"/>
  <c r="OU8" i="9"/>
  <c r="HA25" i="9"/>
  <c r="SV25" i="9" s="1"/>
  <c r="OU25" i="9"/>
  <c r="HA7" i="9"/>
  <c r="SV7" i="9" s="1"/>
  <c r="OU7" i="9"/>
  <c r="HA22" i="9"/>
  <c r="SV22" i="9" s="1"/>
  <c r="OU22" i="9"/>
  <c r="HA16" i="9"/>
  <c r="SV16" i="9" s="1"/>
  <c r="OU16" i="9"/>
  <c r="HA23" i="9"/>
  <c r="SV23" i="9" s="1"/>
  <c r="OU23" i="9"/>
  <c r="HA28" i="9"/>
  <c r="SV28" i="9" s="1"/>
  <c r="OU28" i="9"/>
  <c r="HA19" i="9"/>
  <c r="SV19" i="9" s="1"/>
  <c r="OU19" i="9"/>
  <c r="HA9" i="9"/>
  <c r="SV9" i="9" s="1"/>
  <c r="OU9" i="9"/>
  <c r="HA17" i="9"/>
  <c r="SV17" i="9" s="1"/>
  <c r="OU17" i="9"/>
  <c r="HA13" i="9"/>
  <c r="SV13" i="9" s="1"/>
  <c r="OU13" i="9"/>
  <c r="HA10" i="9"/>
  <c r="SV10" i="9" s="1"/>
  <c r="OU10" i="9"/>
  <c r="HA15" i="9"/>
  <c r="SV15" i="9" s="1"/>
  <c r="OU15" i="9"/>
  <c r="HB20" i="9"/>
  <c r="HD20" i="9" s="1"/>
  <c r="HE20" i="9"/>
  <c r="HG20" i="9" s="1"/>
  <c r="HB21" i="9"/>
  <c r="HD21" i="9" s="1"/>
  <c r="HE21" i="9"/>
  <c r="HG21" i="9" s="1"/>
  <c r="HB18" i="9"/>
  <c r="HD18" i="9" s="1"/>
  <c r="HE18" i="9"/>
  <c r="HG18" i="9" s="1"/>
  <c r="HE14" i="9"/>
  <c r="HG14" i="9" s="1"/>
  <c r="HB14" i="9"/>
  <c r="HD14" i="9" s="1"/>
  <c r="HE12" i="9"/>
  <c r="HG12" i="9" s="1"/>
  <c r="HB12" i="9"/>
  <c r="HD12" i="9" s="1"/>
  <c r="HE11" i="9"/>
  <c r="HG11" i="9" s="1"/>
  <c r="HB11" i="9"/>
  <c r="HD11" i="9" s="1"/>
  <c r="GZ4" i="9"/>
  <c r="HB26" i="9"/>
  <c r="HD26" i="9" s="1"/>
  <c r="HE26" i="9"/>
  <c r="HG26" i="9" s="1"/>
  <c r="HE6" i="9"/>
  <c r="HG6" i="9" s="1"/>
  <c r="HB6" i="9"/>
  <c r="HD6" i="9" s="1"/>
  <c r="HE24" i="9"/>
  <c r="HG24" i="9" s="1"/>
  <c r="HB24" i="9"/>
  <c r="HD24" i="9" s="1"/>
  <c r="HE27" i="9"/>
  <c r="HG27" i="9" s="1"/>
  <c r="HB27" i="9"/>
  <c r="HD27" i="9" s="1"/>
  <c r="HB29" i="9"/>
  <c r="HD29" i="9" s="1"/>
  <c r="HE29" i="9"/>
  <c r="HG29" i="9" s="1"/>
  <c r="HE22" i="9"/>
  <c r="HG22" i="9" s="1"/>
  <c r="HB22" i="9"/>
  <c r="HD22" i="9" s="1"/>
  <c r="HE16" i="9"/>
  <c r="HG16" i="9" s="1"/>
  <c r="HB16" i="9"/>
  <c r="HD16" i="9" s="1"/>
  <c r="HB23" i="9"/>
  <c r="HD23" i="9" s="1"/>
  <c r="HE23" i="9"/>
  <c r="HG23" i="9" s="1"/>
  <c r="HE28" i="9"/>
  <c r="HG28" i="9" s="1"/>
  <c r="HB28" i="9"/>
  <c r="HD28" i="9" s="1"/>
  <c r="HE19" i="9"/>
  <c r="HG19" i="9" s="1"/>
  <c r="HB19" i="9"/>
  <c r="HD19" i="9" s="1"/>
  <c r="HB4" i="9"/>
  <c r="HD4" i="9" s="1"/>
  <c r="HE4" i="9"/>
  <c r="HG4" i="9" s="1"/>
  <c r="HE9" i="9"/>
  <c r="HG9" i="9" s="1"/>
  <c r="HB9" i="9"/>
  <c r="HD9" i="9" s="1"/>
  <c r="HE17" i="9"/>
  <c r="HG17" i="9" s="1"/>
  <c r="HB17" i="9"/>
  <c r="HD17" i="9" s="1"/>
  <c r="HB13" i="9"/>
  <c r="HD13" i="9" s="1"/>
  <c r="HE13" i="9"/>
  <c r="HG13" i="9" s="1"/>
  <c r="HB10" i="9"/>
  <c r="HD10" i="9" s="1"/>
  <c r="HE10" i="9"/>
  <c r="HG10" i="9" s="1"/>
  <c r="HB15" i="9"/>
  <c r="HD15" i="9" s="1"/>
  <c r="HE15" i="9"/>
  <c r="HG15" i="9" s="1"/>
  <c r="HE8" i="9"/>
  <c r="HG8" i="9" s="1"/>
  <c r="HB8" i="9"/>
  <c r="HD8" i="9" s="1"/>
  <c r="HE25" i="9"/>
  <c r="HG25" i="9" s="1"/>
  <c r="HB25" i="9"/>
  <c r="HD25" i="9" s="1"/>
  <c r="HB7" i="9"/>
  <c r="HD7" i="9" s="1"/>
  <c r="HE7" i="9"/>
  <c r="HG7" i="9" s="1"/>
  <c r="G34" i="3"/>
  <c r="I37" i="3"/>
  <c r="H30" i="3"/>
  <c r="G31" i="3"/>
  <c r="J27" i="3"/>
  <c r="I28" i="3"/>
  <c r="I32" i="3" s="1"/>
  <c r="O14" i="3"/>
  <c r="O13" i="3"/>
  <c r="AI21" i="3"/>
  <c r="AG24" i="3"/>
  <c r="AH24" i="3" s="1"/>
  <c r="AH21" i="3"/>
  <c r="AI20" i="3"/>
  <c r="AG23" i="3"/>
  <c r="AH20" i="3"/>
  <c r="AL14" i="3"/>
  <c r="AR7" i="3"/>
  <c r="AR40" i="3" s="1"/>
  <c r="AM11" i="3"/>
  <c r="AM2" i="3"/>
  <c r="AL18" i="3"/>
  <c r="DV3" i="9"/>
  <c r="DY3" i="9"/>
  <c r="AM12" i="3"/>
  <c r="AN1" i="3"/>
  <c r="AN8" i="3" s="1"/>
  <c r="AL13" i="3"/>
  <c r="AL17" i="3" s="1"/>
  <c r="DU3" i="9"/>
  <c r="DN5" i="9"/>
  <c r="SI5" i="9" s="1"/>
  <c r="DR5" i="9"/>
  <c r="DO5" i="9"/>
  <c r="DJ30" i="9"/>
  <c r="AI19" i="3"/>
  <c r="AG22" i="3"/>
  <c r="AG25" i="3" s="1"/>
  <c r="AH25" i="3" s="1"/>
  <c r="HH8" i="9" l="1"/>
  <c r="SW8" i="9" s="1"/>
  <c r="OV8" i="9"/>
  <c r="HH28" i="9"/>
  <c r="SW28" i="9" s="1"/>
  <c r="OV28" i="9"/>
  <c r="HH15" i="9"/>
  <c r="SW15" i="9" s="1"/>
  <c r="OV15" i="9"/>
  <c r="HH13" i="9"/>
  <c r="SW13" i="9" s="1"/>
  <c r="OV13" i="9"/>
  <c r="HH23" i="9"/>
  <c r="SW23" i="9" s="1"/>
  <c r="OV23" i="9"/>
  <c r="HA4" i="9"/>
  <c r="SV4" i="9" s="1"/>
  <c r="OU4" i="9"/>
  <c r="HH12" i="9"/>
  <c r="SW12" i="9" s="1"/>
  <c r="OV12" i="9"/>
  <c r="HH16" i="9"/>
  <c r="SW16" i="9" s="1"/>
  <c r="OV16" i="9"/>
  <c r="HH20" i="9"/>
  <c r="SW20" i="9" s="1"/>
  <c r="OV20" i="9"/>
  <c r="HH25" i="9"/>
  <c r="SW25" i="9" s="1"/>
  <c r="OV25" i="9"/>
  <c r="HH9" i="9"/>
  <c r="SW9" i="9" s="1"/>
  <c r="OV9" i="9"/>
  <c r="HH19" i="9"/>
  <c r="SW19" i="9" s="1"/>
  <c r="OV19" i="9"/>
  <c r="HH22" i="9"/>
  <c r="SW22" i="9" s="1"/>
  <c r="OV22" i="9"/>
  <c r="HH27" i="9"/>
  <c r="SW27" i="9" s="1"/>
  <c r="OV27" i="9"/>
  <c r="HH6" i="9"/>
  <c r="SW6" i="9" s="1"/>
  <c r="OV6" i="9"/>
  <c r="HH21" i="9"/>
  <c r="SW21" i="9" s="1"/>
  <c r="OV21" i="9"/>
  <c r="HH17" i="9"/>
  <c r="SW17" i="9" s="1"/>
  <c r="OV17" i="9"/>
  <c r="HH24" i="9"/>
  <c r="SW24" i="9" s="1"/>
  <c r="OV24" i="9"/>
  <c r="HH18" i="9"/>
  <c r="SW18" i="9" s="1"/>
  <c r="OV18" i="9"/>
  <c r="HH7" i="9"/>
  <c r="SW7" i="9" s="1"/>
  <c r="OV7" i="9"/>
  <c r="HH10" i="9"/>
  <c r="SW10" i="9" s="1"/>
  <c r="OV10" i="9"/>
  <c r="HH4" i="9"/>
  <c r="SW4" i="9" s="1"/>
  <c r="OV4" i="9"/>
  <c r="HH29" i="9"/>
  <c r="SW29" i="9" s="1"/>
  <c r="OV29" i="9"/>
  <c r="HH26" i="9"/>
  <c r="SW26" i="9" s="1"/>
  <c r="OV26" i="9"/>
  <c r="HH11" i="9"/>
  <c r="SW11" i="9" s="1"/>
  <c r="OV11" i="9"/>
  <c r="HH14" i="9"/>
  <c r="SW14" i="9" s="1"/>
  <c r="OV14" i="9"/>
  <c r="HI15" i="9"/>
  <c r="HK15" i="9" s="1"/>
  <c r="HL15" i="9"/>
  <c r="HN15" i="9" s="1"/>
  <c r="HI23" i="9"/>
  <c r="HK23" i="9" s="1"/>
  <c r="HL23" i="9"/>
  <c r="HN23" i="9" s="1"/>
  <c r="HL20" i="9"/>
  <c r="HN20" i="9" s="1"/>
  <c r="HI20" i="9"/>
  <c r="HK20" i="9" s="1"/>
  <c r="HI25" i="9"/>
  <c r="HK25" i="9" s="1"/>
  <c r="HL25" i="9"/>
  <c r="HN25" i="9" s="1"/>
  <c r="HI27" i="9"/>
  <c r="HK27" i="9" s="1"/>
  <c r="HL27" i="9"/>
  <c r="HN27" i="9" s="1"/>
  <c r="HL12" i="9"/>
  <c r="HN12" i="9" s="1"/>
  <c r="HI12" i="9"/>
  <c r="HK12" i="9" s="1"/>
  <c r="HI7" i="9"/>
  <c r="HK7" i="9" s="1"/>
  <c r="HL7" i="9"/>
  <c r="HN7" i="9" s="1"/>
  <c r="HL10" i="9"/>
  <c r="HN10" i="9" s="1"/>
  <c r="HI10" i="9"/>
  <c r="HK10" i="9" s="1"/>
  <c r="HL4" i="9"/>
  <c r="HI4" i="9"/>
  <c r="HK4" i="9" s="1"/>
  <c r="HI29" i="9"/>
  <c r="HK29" i="9" s="1"/>
  <c r="HL29" i="9"/>
  <c r="HN29" i="9" s="1"/>
  <c r="HL26" i="9"/>
  <c r="HN26" i="9" s="1"/>
  <c r="HI26" i="9"/>
  <c r="HK26" i="9" s="1"/>
  <c r="HL21" i="9"/>
  <c r="HN21" i="9" s="1"/>
  <c r="HI21" i="9"/>
  <c r="HK21" i="9" s="1"/>
  <c r="HI13" i="9"/>
  <c r="HK13" i="9" s="1"/>
  <c r="HL13" i="9"/>
  <c r="HN13" i="9" s="1"/>
  <c r="HL18" i="9"/>
  <c r="HN18" i="9" s="1"/>
  <c r="HI18" i="9"/>
  <c r="HK18" i="9" s="1"/>
  <c r="HI9" i="9"/>
  <c r="HK9" i="9" s="1"/>
  <c r="HL9" i="9"/>
  <c r="HN9" i="9" s="1"/>
  <c r="HI19" i="9"/>
  <c r="HK19" i="9" s="1"/>
  <c r="HL19" i="9"/>
  <c r="HN19" i="9" s="1"/>
  <c r="HL22" i="9"/>
  <c r="HN22" i="9" s="1"/>
  <c r="HI22" i="9"/>
  <c r="HK22" i="9" s="1"/>
  <c r="HL6" i="9"/>
  <c r="HN6" i="9" s="1"/>
  <c r="HI6" i="9"/>
  <c r="HK6" i="9" s="1"/>
  <c r="HL8" i="9"/>
  <c r="HN8" i="9" s="1"/>
  <c r="HI8" i="9"/>
  <c r="HK8" i="9" s="1"/>
  <c r="HI17" i="9"/>
  <c r="HK17" i="9" s="1"/>
  <c r="HL17" i="9"/>
  <c r="HN17" i="9" s="1"/>
  <c r="HL28" i="9"/>
  <c r="HN28" i="9" s="1"/>
  <c r="HI28" i="9"/>
  <c r="HK28" i="9" s="1"/>
  <c r="HL16" i="9"/>
  <c r="HN16" i="9" s="1"/>
  <c r="HI16" i="9"/>
  <c r="HK16" i="9" s="1"/>
  <c r="HL24" i="9"/>
  <c r="HN24" i="9" s="1"/>
  <c r="HI24" i="9"/>
  <c r="HK24" i="9" s="1"/>
  <c r="HL11" i="9"/>
  <c r="HN11" i="9" s="1"/>
  <c r="HI11" i="9"/>
  <c r="HK11" i="9" s="1"/>
  <c r="HL14" i="9"/>
  <c r="HN14" i="9" s="1"/>
  <c r="HI14" i="9"/>
  <c r="HK14" i="9" s="1"/>
  <c r="H34" i="3"/>
  <c r="J37" i="3"/>
  <c r="I30" i="3"/>
  <c r="H31" i="3"/>
  <c r="AH23" i="3"/>
  <c r="K27" i="3"/>
  <c r="J28" i="3"/>
  <c r="J32" i="3" s="1"/>
  <c r="O17" i="3"/>
  <c r="AI23" i="3"/>
  <c r="AJ20" i="3"/>
  <c r="AI24" i="3"/>
  <c r="AJ21" i="3"/>
  <c r="AM14" i="3"/>
  <c r="SI30" i="9"/>
  <c r="P36" i="3" s="1"/>
  <c r="QI30" i="9"/>
  <c r="P3" i="3" s="1"/>
  <c r="AS7" i="3"/>
  <c r="AS40" i="3" s="1"/>
  <c r="AN2" i="3"/>
  <c r="AN11" i="3"/>
  <c r="AM18" i="3"/>
  <c r="SJ3" i="9"/>
  <c r="EA3" i="9"/>
  <c r="DX3" i="9"/>
  <c r="AN12" i="3"/>
  <c r="AO1" i="3"/>
  <c r="AO8" i="3" s="1"/>
  <c r="AM13" i="3"/>
  <c r="AM17" i="3" s="1"/>
  <c r="AH22" i="3"/>
  <c r="DQ5" i="9"/>
  <c r="DO30" i="9"/>
  <c r="DT5" i="9"/>
  <c r="OI5" i="9" s="1"/>
  <c r="OI30" i="9" s="1"/>
  <c r="Q4" i="3" s="1"/>
  <c r="DR30" i="9"/>
  <c r="DT30" i="9" s="1"/>
  <c r="DU30" i="9" s="1"/>
  <c r="AI22" i="3"/>
  <c r="AI25" i="3" s="1"/>
  <c r="AJ19" i="3"/>
  <c r="HO16" i="9" l="1"/>
  <c r="SX16" i="9" s="1"/>
  <c r="OW16" i="9"/>
  <c r="HO18" i="9"/>
  <c r="SX18" i="9" s="1"/>
  <c r="OW18" i="9"/>
  <c r="HO9" i="9"/>
  <c r="SX9" i="9" s="1"/>
  <c r="OW9" i="9"/>
  <c r="HO13" i="9"/>
  <c r="SX13" i="9" s="1"/>
  <c r="OW13" i="9"/>
  <c r="HO7" i="9"/>
  <c r="SX7" i="9" s="1"/>
  <c r="OW7" i="9"/>
  <c r="HO27" i="9"/>
  <c r="SX27" i="9" s="1"/>
  <c r="OW27" i="9"/>
  <c r="HO15" i="9"/>
  <c r="SX15" i="9" s="1"/>
  <c r="OW15" i="9"/>
  <c r="HO11" i="9"/>
  <c r="SX11" i="9" s="1"/>
  <c r="OW11" i="9"/>
  <c r="HO21" i="9"/>
  <c r="SX21" i="9" s="1"/>
  <c r="OW21" i="9"/>
  <c r="HO12" i="9"/>
  <c r="SX12" i="9" s="1"/>
  <c r="OW12" i="9"/>
  <c r="HO14" i="9"/>
  <c r="SX14" i="9" s="1"/>
  <c r="OW14" i="9"/>
  <c r="HO24" i="9"/>
  <c r="SX24" i="9" s="1"/>
  <c r="OW24" i="9"/>
  <c r="HO28" i="9"/>
  <c r="SX28" i="9" s="1"/>
  <c r="OW28" i="9"/>
  <c r="HO8" i="9"/>
  <c r="SX8" i="9" s="1"/>
  <c r="OW8" i="9"/>
  <c r="HO22" i="9"/>
  <c r="SX22" i="9" s="1"/>
  <c r="OW22" i="9"/>
  <c r="HO26" i="9"/>
  <c r="SX26" i="9" s="1"/>
  <c r="OW26" i="9"/>
  <c r="HO20" i="9"/>
  <c r="SX20" i="9" s="1"/>
  <c r="OW20" i="9"/>
  <c r="HO6" i="9"/>
  <c r="SX6" i="9" s="1"/>
  <c r="OW6" i="9"/>
  <c r="HO10" i="9"/>
  <c r="SX10" i="9" s="1"/>
  <c r="OW10" i="9"/>
  <c r="HO17" i="9"/>
  <c r="SX17" i="9" s="1"/>
  <c r="OW17" i="9"/>
  <c r="HO19" i="9"/>
  <c r="SX19" i="9" s="1"/>
  <c r="OW19" i="9"/>
  <c r="HO29" i="9"/>
  <c r="SX29" i="9" s="1"/>
  <c r="OW29" i="9"/>
  <c r="HO25" i="9"/>
  <c r="SX25" i="9" s="1"/>
  <c r="OW25" i="9"/>
  <c r="HO23" i="9"/>
  <c r="SX23" i="9" s="1"/>
  <c r="OW23" i="9"/>
  <c r="HS9" i="9"/>
  <c r="HU9" i="9" s="1"/>
  <c r="HP9" i="9"/>
  <c r="HR9" i="9" s="1"/>
  <c r="HN4" i="9"/>
  <c r="HP7" i="9"/>
  <c r="HR7" i="9" s="1"/>
  <c r="HS7" i="9"/>
  <c r="HU7" i="9" s="1"/>
  <c r="HS27" i="9"/>
  <c r="HU27" i="9" s="1"/>
  <c r="HP27" i="9"/>
  <c r="HR27" i="9" s="1"/>
  <c r="HP15" i="9"/>
  <c r="HR15" i="9" s="1"/>
  <c r="HS15" i="9"/>
  <c r="HU15" i="9" s="1"/>
  <c r="HS14" i="9"/>
  <c r="HU14" i="9" s="1"/>
  <c r="HP14" i="9"/>
  <c r="HR14" i="9" s="1"/>
  <c r="HP28" i="9"/>
  <c r="HR28" i="9" s="1"/>
  <c r="HS28" i="9"/>
  <c r="HU28" i="9" s="1"/>
  <c r="HS22" i="9"/>
  <c r="HU22" i="9" s="1"/>
  <c r="HP22" i="9"/>
  <c r="HR22" i="9" s="1"/>
  <c r="HP20" i="9"/>
  <c r="HR20" i="9" s="1"/>
  <c r="HS20" i="9"/>
  <c r="HU20" i="9" s="1"/>
  <c r="HS17" i="9"/>
  <c r="HU17" i="9" s="1"/>
  <c r="HP17" i="9"/>
  <c r="HR17" i="9" s="1"/>
  <c r="HS19" i="9"/>
  <c r="HU19" i="9" s="1"/>
  <c r="HP19" i="9"/>
  <c r="HR19" i="9" s="1"/>
  <c r="HP29" i="9"/>
  <c r="HR29" i="9" s="1"/>
  <c r="HS29" i="9"/>
  <c r="HU29" i="9" s="1"/>
  <c r="HS25" i="9"/>
  <c r="HU25" i="9" s="1"/>
  <c r="HP25" i="9"/>
  <c r="HR25" i="9" s="1"/>
  <c r="HP23" i="9"/>
  <c r="HR23" i="9" s="1"/>
  <c r="HS23" i="9"/>
  <c r="HU23" i="9" s="1"/>
  <c r="HP13" i="9"/>
  <c r="HR13" i="9" s="1"/>
  <c r="HS13" i="9"/>
  <c r="HU13" i="9" s="1"/>
  <c r="HS24" i="9"/>
  <c r="HU24" i="9" s="1"/>
  <c r="HP24" i="9"/>
  <c r="HR24" i="9" s="1"/>
  <c r="HS8" i="9"/>
  <c r="HU8" i="9" s="1"/>
  <c r="HP8" i="9"/>
  <c r="HR8" i="9" s="1"/>
  <c r="HP26" i="9"/>
  <c r="HR26" i="9" s="1"/>
  <c r="HS26" i="9"/>
  <c r="HU26" i="9" s="1"/>
  <c r="HP4" i="9"/>
  <c r="HR4" i="9" s="1"/>
  <c r="HS4" i="9"/>
  <c r="HU4" i="9" s="1"/>
  <c r="HS11" i="9"/>
  <c r="HU11" i="9" s="1"/>
  <c r="HP11" i="9"/>
  <c r="HR11" i="9" s="1"/>
  <c r="HS16" i="9"/>
  <c r="HU16" i="9" s="1"/>
  <c r="HP16" i="9"/>
  <c r="HR16" i="9" s="1"/>
  <c r="HS6" i="9"/>
  <c r="HU6" i="9" s="1"/>
  <c r="HP6" i="9"/>
  <c r="HR6" i="9" s="1"/>
  <c r="HP18" i="9"/>
  <c r="HR18" i="9" s="1"/>
  <c r="HS18" i="9"/>
  <c r="HU18" i="9" s="1"/>
  <c r="HP21" i="9"/>
  <c r="HR21" i="9" s="1"/>
  <c r="HS21" i="9"/>
  <c r="HU21" i="9" s="1"/>
  <c r="HP10" i="9"/>
  <c r="HR10" i="9" s="1"/>
  <c r="HS10" i="9"/>
  <c r="HU10" i="9" s="1"/>
  <c r="HS12" i="9"/>
  <c r="HU12" i="9" s="1"/>
  <c r="HP12" i="9"/>
  <c r="HR12" i="9" s="1"/>
  <c r="I34" i="3"/>
  <c r="K37" i="3"/>
  <c r="AI28" i="3"/>
  <c r="AI32" i="3" s="1"/>
  <c r="L27" i="3"/>
  <c r="K28" i="3"/>
  <c r="K32" i="3" s="1"/>
  <c r="I31" i="3"/>
  <c r="J30" i="3"/>
  <c r="P14" i="3"/>
  <c r="P13" i="3"/>
  <c r="AJ24" i="3"/>
  <c r="AK21" i="3"/>
  <c r="AJ23" i="3"/>
  <c r="AK20" i="3"/>
  <c r="AN14" i="3"/>
  <c r="AO11" i="3"/>
  <c r="AO2" i="3"/>
  <c r="AN18" i="3"/>
  <c r="EB3" i="9"/>
  <c r="SK3" i="9" s="1"/>
  <c r="OJ3" i="9"/>
  <c r="DQ30" i="9"/>
  <c r="DY5" i="9"/>
  <c r="DV5" i="9"/>
  <c r="EF3" i="9"/>
  <c r="EC3" i="9"/>
  <c r="AN13" i="3"/>
  <c r="AN17" i="3" s="1"/>
  <c r="AO12" i="3"/>
  <c r="AP1" i="3"/>
  <c r="AP8" i="3" s="1"/>
  <c r="DU5" i="9"/>
  <c r="AJ22" i="3"/>
  <c r="AJ25" i="3" s="1"/>
  <c r="AK19" i="3"/>
  <c r="HV21" i="9" l="1"/>
  <c r="SY21" i="9" s="1"/>
  <c r="OX21" i="9"/>
  <c r="HV29" i="9"/>
  <c r="SY29" i="9" s="1"/>
  <c r="OX29" i="9"/>
  <c r="HV11" i="9"/>
  <c r="SY11" i="9" s="1"/>
  <c r="OX11" i="9"/>
  <c r="HV24" i="9"/>
  <c r="SY24" i="9" s="1"/>
  <c r="OX24" i="9"/>
  <c r="HV17" i="9"/>
  <c r="SY17" i="9" s="1"/>
  <c r="OX17" i="9"/>
  <c r="HV22" i="9"/>
  <c r="SY22" i="9" s="1"/>
  <c r="OX22" i="9"/>
  <c r="HV14" i="9"/>
  <c r="SY14" i="9" s="1"/>
  <c r="OX14" i="9"/>
  <c r="HV27" i="9"/>
  <c r="SY27" i="9" s="1"/>
  <c r="OX27" i="9"/>
  <c r="HV26" i="9"/>
  <c r="SY26" i="9" s="1"/>
  <c r="OX26" i="9"/>
  <c r="HV10" i="9"/>
  <c r="SY10" i="9" s="1"/>
  <c r="OX10" i="9"/>
  <c r="HV18" i="9"/>
  <c r="SY18" i="9" s="1"/>
  <c r="OX18" i="9"/>
  <c r="HV4" i="9"/>
  <c r="SY4" i="9" s="1"/>
  <c r="OX4" i="9"/>
  <c r="HV13" i="9"/>
  <c r="SY13" i="9" s="1"/>
  <c r="OX13" i="9"/>
  <c r="HV20" i="9"/>
  <c r="SY20" i="9" s="1"/>
  <c r="OX20" i="9"/>
  <c r="HV28" i="9"/>
  <c r="SY28" i="9" s="1"/>
  <c r="OX28" i="9"/>
  <c r="HV15" i="9"/>
  <c r="SY15" i="9" s="1"/>
  <c r="OX15" i="9"/>
  <c r="HV7" i="9"/>
  <c r="SY7" i="9" s="1"/>
  <c r="OX7" i="9"/>
  <c r="HV9" i="9"/>
  <c r="SY9" i="9" s="1"/>
  <c r="OX9" i="9"/>
  <c r="HV23" i="9"/>
  <c r="SY23" i="9" s="1"/>
  <c r="OX23" i="9"/>
  <c r="HO4" i="9"/>
  <c r="SX4" i="9" s="1"/>
  <c r="OW4" i="9"/>
  <c r="HV12" i="9"/>
  <c r="SY12" i="9" s="1"/>
  <c r="OX12" i="9"/>
  <c r="HV6" i="9"/>
  <c r="SY6" i="9" s="1"/>
  <c r="OX6" i="9"/>
  <c r="HV16" i="9"/>
  <c r="SY16" i="9" s="1"/>
  <c r="OX16" i="9"/>
  <c r="HV8" i="9"/>
  <c r="SY8" i="9" s="1"/>
  <c r="OX8" i="9"/>
  <c r="HV25" i="9"/>
  <c r="SY25" i="9" s="1"/>
  <c r="OX25" i="9"/>
  <c r="HV19" i="9"/>
  <c r="SY19" i="9" s="1"/>
  <c r="OX19" i="9"/>
  <c r="HZ18" i="9"/>
  <c r="IB18" i="9" s="1"/>
  <c r="HW18" i="9"/>
  <c r="HY18" i="9" s="1"/>
  <c r="HZ16" i="9"/>
  <c r="IB16" i="9" s="1"/>
  <c r="HW16" i="9"/>
  <c r="HY16" i="9" s="1"/>
  <c r="HZ8" i="9"/>
  <c r="IB8" i="9" s="1"/>
  <c r="HW8" i="9"/>
  <c r="HY8" i="9" s="1"/>
  <c r="HW25" i="9"/>
  <c r="HY25" i="9" s="1"/>
  <c r="HZ25" i="9"/>
  <c r="IB25" i="9" s="1"/>
  <c r="HW12" i="9"/>
  <c r="HY12" i="9" s="1"/>
  <c r="HZ12" i="9"/>
  <c r="IB12" i="9" s="1"/>
  <c r="HZ6" i="9"/>
  <c r="IB6" i="9" s="1"/>
  <c r="HW6" i="9"/>
  <c r="HY6" i="9" s="1"/>
  <c r="HW4" i="9"/>
  <c r="HY4" i="9" s="1"/>
  <c r="HZ4" i="9"/>
  <c r="IB4" i="9" s="1"/>
  <c r="HZ13" i="9"/>
  <c r="IB13" i="9" s="1"/>
  <c r="HW13" i="9"/>
  <c r="HY13" i="9" s="1"/>
  <c r="HW20" i="9"/>
  <c r="HY20" i="9" s="1"/>
  <c r="HZ20" i="9"/>
  <c r="IB20" i="9" s="1"/>
  <c r="HW28" i="9"/>
  <c r="HY28" i="9" s="1"/>
  <c r="HZ28" i="9"/>
  <c r="IB28" i="9" s="1"/>
  <c r="HW15" i="9"/>
  <c r="HY15" i="9" s="1"/>
  <c r="HZ15" i="9"/>
  <c r="IB15" i="9" s="1"/>
  <c r="HW7" i="9"/>
  <c r="HY7" i="9" s="1"/>
  <c r="HZ7" i="9"/>
  <c r="IB7" i="9" s="1"/>
  <c r="HZ10" i="9"/>
  <c r="IB10" i="9" s="1"/>
  <c r="HW10" i="9"/>
  <c r="HY10" i="9" s="1"/>
  <c r="HZ19" i="9"/>
  <c r="IB19" i="9" s="1"/>
  <c r="HW19" i="9"/>
  <c r="HY19" i="9" s="1"/>
  <c r="HW9" i="9"/>
  <c r="HY9" i="9" s="1"/>
  <c r="HZ9" i="9"/>
  <c r="IB9" i="9" s="1"/>
  <c r="HZ26" i="9"/>
  <c r="IB26" i="9" s="1"/>
  <c r="HW26" i="9"/>
  <c r="HY26" i="9" s="1"/>
  <c r="HW23" i="9"/>
  <c r="HY23" i="9" s="1"/>
  <c r="HZ23" i="9"/>
  <c r="IB23" i="9" s="1"/>
  <c r="HZ29" i="9"/>
  <c r="IB29" i="9" s="1"/>
  <c r="HW29" i="9"/>
  <c r="HY29" i="9" s="1"/>
  <c r="HZ21" i="9"/>
  <c r="IB21" i="9" s="1"/>
  <c r="HW21" i="9"/>
  <c r="HY21" i="9" s="1"/>
  <c r="HZ11" i="9"/>
  <c r="IB11" i="9" s="1"/>
  <c r="HW11" i="9"/>
  <c r="HY11" i="9" s="1"/>
  <c r="HZ24" i="9"/>
  <c r="IB24" i="9" s="1"/>
  <c r="HW24" i="9"/>
  <c r="HY24" i="9" s="1"/>
  <c r="HW17" i="9"/>
  <c r="HY17" i="9" s="1"/>
  <c r="HZ17" i="9"/>
  <c r="IB17" i="9" s="1"/>
  <c r="HZ22" i="9"/>
  <c r="IB22" i="9" s="1"/>
  <c r="HW22" i="9"/>
  <c r="HY22" i="9" s="1"/>
  <c r="HW14" i="9"/>
  <c r="HY14" i="9" s="1"/>
  <c r="HZ14" i="9"/>
  <c r="IB14" i="9" s="1"/>
  <c r="HZ27" i="9"/>
  <c r="IB27" i="9" s="1"/>
  <c r="HW27" i="9"/>
  <c r="HY27" i="9" s="1"/>
  <c r="J34" i="3"/>
  <c r="L37" i="3"/>
  <c r="AJ28" i="3"/>
  <c r="AJ32" i="3" s="1"/>
  <c r="J31" i="3"/>
  <c r="K30" i="3"/>
  <c r="M27" i="3"/>
  <c r="L28" i="3"/>
  <c r="L32" i="3" s="1"/>
  <c r="P17" i="3"/>
  <c r="AK23" i="3"/>
  <c r="AL20" i="3"/>
  <c r="AK24" i="3"/>
  <c r="AL21" i="3"/>
  <c r="AO14" i="3"/>
  <c r="AI30" i="3"/>
  <c r="AI31" i="3" s="1"/>
  <c r="AP11" i="3"/>
  <c r="AP2" i="3"/>
  <c r="AO18" i="3"/>
  <c r="SJ5" i="9"/>
  <c r="EH3" i="9"/>
  <c r="DX5" i="9"/>
  <c r="DV30" i="9"/>
  <c r="EE3" i="9"/>
  <c r="EA5" i="9"/>
  <c r="DY30" i="9"/>
  <c r="EA30" i="9" s="1"/>
  <c r="EB30" i="9" s="1"/>
  <c r="AP12" i="3"/>
  <c r="AQ1" i="3"/>
  <c r="AQ8" i="3" s="1"/>
  <c r="AO13" i="3"/>
  <c r="AO17" i="3" s="1"/>
  <c r="AL19" i="3"/>
  <c r="AK22" i="3"/>
  <c r="AK25" i="3" s="1"/>
  <c r="IC17" i="9" l="1"/>
  <c r="SZ17" i="9" s="1"/>
  <c r="OY17" i="9"/>
  <c r="IC28" i="9"/>
  <c r="SZ28" i="9" s="1"/>
  <c r="OY28" i="9"/>
  <c r="IC11" i="9"/>
  <c r="SZ11" i="9" s="1"/>
  <c r="OY11" i="9"/>
  <c r="IC29" i="9"/>
  <c r="SZ29" i="9" s="1"/>
  <c r="OY29" i="9"/>
  <c r="IC26" i="9"/>
  <c r="SZ26" i="9" s="1"/>
  <c r="OY26" i="9"/>
  <c r="IC19" i="9"/>
  <c r="SZ19" i="9" s="1"/>
  <c r="OY19" i="9"/>
  <c r="IC13" i="9"/>
  <c r="SZ13" i="9" s="1"/>
  <c r="OY13" i="9"/>
  <c r="IC6" i="9"/>
  <c r="SZ6" i="9" s="1"/>
  <c r="OY6" i="9"/>
  <c r="IC16" i="9"/>
  <c r="SZ16" i="9" s="1"/>
  <c r="OY16" i="9"/>
  <c r="IC7" i="9"/>
  <c r="SZ7" i="9" s="1"/>
  <c r="OY7" i="9"/>
  <c r="IC25" i="9"/>
  <c r="SZ25" i="9" s="1"/>
  <c r="OY25" i="9"/>
  <c r="IC23" i="9"/>
  <c r="SZ23" i="9" s="1"/>
  <c r="OY23" i="9"/>
  <c r="IC9" i="9"/>
  <c r="SZ9" i="9" s="1"/>
  <c r="OY9" i="9"/>
  <c r="IC15" i="9"/>
  <c r="SZ15" i="9" s="1"/>
  <c r="OY15" i="9"/>
  <c r="IC20" i="9"/>
  <c r="SZ20" i="9" s="1"/>
  <c r="OY20" i="9"/>
  <c r="IC4" i="9"/>
  <c r="SZ4" i="9" s="1"/>
  <c r="OY4" i="9"/>
  <c r="IC12" i="9"/>
  <c r="SZ12" i="9" s="1"/>
  <c r="OY12" i="9"/>
  <c r="IC14" i="9"/>
  <c r="SZ14" i="9" s="1"/>
  <c r="OY14" i="9"/>
  <c r="IC27" i="9"/>
  <c r="SZ27" i="9" s="1"/>
  <c r="OY27" i="9"/>
  <c r="IC22" i="9"/>
  <c r="SZ22" i="9" s="1"/>
  <c r="OY22" i="9"/>
  <c r="IC24" i="9"/>
  <c r="SZ24" i="9" s="1"/>
  <c r="OY24" i="9"/>
  <c r="IC21" i="9"/>
  <c r="SZ21" i="9" s="1"/>
  <c r="OY21" i="9"/>
  <c r="IC10" i="9"/>
  <c r="SZ10" i="9" s="1"/>
  <c r="OY10" i="9"/>
  <c r="IC8" i="9"/>
  <c r="SZ8" i="9" s="1"/>
  <c r="OY8" i="9"/>
  <c r="IC18" i="9"/>
  <c r="SZ18" i="9" s="1"/>
  <c r="OY18" i="9"/>
  <c r="ID27" i="9"/>
  <c r="IF27" i="9" s="1"/>
  <c r="IG27" i="9"/>
  <c r="II27" i="9" s="1"/>
  <c r="ID24" i="9"/>
  <c r="IF24" i="9" s="1"/>
  <c r="IG24" i="9"/>
  <c r="II24" i="9" s="1"/>
  <c r="ID14" i="9"/>
  <c r="IF14" i="9" s="1"/>
  <c r="IG14" i="9"/>
  <c r="II14" i="9" s="1"/>
  <c r="ID17" i="9"/>
  <c r="IF17" i="9" s="1"/>
  <c r="IG17" i="9"/>
  <c r="II17" i="9" s="1"/>
  <c r="IG28" i="9"/>
  <c r="II28" i="9" s="1"/>
  <c r="ID28" i="9"/>
  <c r="IF28" i="9" s="1"/>
  <c r="IG23" i="9"/>
  <c r="II23" i="9" s="1"/>
  <c r="ID23" i="9"/>
  <c r="IF23" i="9" s="1"/>
  <c r="ID9" i="9"/>
  <c r="IF9" i="9" s="1"/>
  <c r="IG9" i="9"/>
  <c r="II9" i="9" s="1"/>
  <c r="IG15" i="9"/>
  <c r="II15" i="9" s="1"/>
  <c r="ID15" i="9"/>
  <c r="IF15" i="9" s="1"/>
  <c r="IG20" i="9"/>
  <c r="II20" i="9" s="1"/>
  <c r="ID20" i="9"/>
  <c r="IF20" i="9" s="1"/>
  <c r="IG4" i="9"/>
  <c r="II4" i="9" s="1"/>
  <c r="ID4" i="9"/>
  <c r="IF4" i="9" s="1"/>
  <c r="IG12" i="9"/>
  <c r="II12" i="9" s="1"/>
  <c r="ID12" i="9"/>
  <c r="IF12" i="9" s="1"/>
  <c r="ID22" i="9"/>
  <c r="IF22" i="9" s="1"/>
  <c r="IG22" i="9"/>
  <c r="II22" i="9" s="1"/>
  <c r="IG21" i="9"/>
  <c r="II21" i="9" s="1"/>
  <c r="ID21" i="9"/>
  <c r="IF21" i="9" s="1"/>
  <c r="IG10" i="9"/>
  <c r="II10" i="9" s="1"/>
  <c r="ID10" i="9"/>
  <c r="IF10" i="9" s="1"/>
  <c r="IG8" i="9"/>
  <c r="II8" i="9" s="1"/>
  <c r="ID8" i="9"/>
  <c r="IF8" i="9" s="1"/>
  <c r="IG18" i="9"/>
  <c r="II18" i="9" s="1"/>
  <c r="ID18" i="9"/>
  <c r="IF18" i="9" s="1"/>
  <c r="IG7" i="9"/>
  <c r="II7" i="9" s="1"/>
  <c r="ID7" i="9"/>
  <c r="IF7" i="9" s="1"/>
  <c r="ID25" i="9"/>
  <c r="IF25" i="9" s="1"/>
  <c r="IG25" i="9"/>
  <c r="II25" i="9" s="1"/>
  <c r="ID11" i="9"/>
  <c r="IF11" i="9" s="1"/>
  <c r="IG11" i="9"/>
  <c r="II11" i="9" s="1"/>
  <c r="IG29" i="9"/>
  <c r="II29" i="9" s="1"/>
  <c r="ID29" i="9"/>
  <c r="IF29" i="9" s="1"/>
  <c r="IG26" i="9"/>
  <c r="II26" i="9" s="1"/>
  <c r="ID26" i="9"/>
  <c r="IF26" i="9" s="1"/>
  <c r="ID19" i="9"/>
  <c r="IF19" i="9" s="1"/>
  <c r="IG19" i="9"/>
  <c r="II19" i="9" s="1"/>
  <c r="IG13" i="9"/>
  <c r="II13" i="9" s="1"/>
  <c r="ID13" i="9"/>
  <c r="IF13" i="9" s="1"/>
  <c r="ID6" i="9"/>
  <c r="IF6" i="9" s="1"/>
  <c r="IG6" i="9"/>
  <c r="II6" i="9" s="1"/>
  <c r="ID16" i="9"/>
  <c r="IF16" i="9" s="1"/>
  <c r="IG16" i="9"/>
  <c r="II16" i="9" s="1"/>
  <c r="K34" i="3"/>
  <c r="M37" i="3"/>
  <c r="AK28" i="3"/>
  <c r="AK32" i="3" s="1"/>
  <c r="L30" i="3"/>
  <c r="N27" i="3"/>
  <c r="M28" i="3"/>
  <c r="M32" i="3" s="1"/>
  <c r="K31" i="3"/>
  <c r="AL24" i="3"/>
  <c r="AM21" i="3"/>
  <c r="AL23" i="3"/>
  <c r="AM20" i="3"/>
  <c r="AP14" i="3"/>
  <c r="SJ30" i="9"/>
  <c r="Q36" i="3" s="1"/>
  <c r="QJ30" i="9"/>
  <c r="Q3" i="3" s="1"/>
  <c r="AJ30" i="3"/>
  <c r="AJ31" i="3" s="1"/>
  <c r="AQ11" i="3"/>
  <c r="AQ2" i="3"/>
  <c r="AP18" i="3"/>
  <c r="EB5" i="9"/>
  <c r="SK5" i="9" s="1"/>
  <c r="OJ5" i="9"/>
  <c r="OJ30" i="9" s="1"/>
  <c r="R4" i="3" s="1"/>
  <c r="EI3" i="9"/>
  <c r="SL3" i="9" s="1"/>
  <c r="OK3" i="9"/>
  <c r="EC5" i="9"/>
  <c r="EF5" i="9"/>
  <c r="DX30" i="9"/>
  <c r="EJ3" i="9"/>
  <c r="EM3" i="9"/>
  <c r="AP13" i="3"/>
  <c r="AP17" i="3" s="1"/>
  <c r="AQ12" i="3"/>
  <c r="AR1" i="3"/>
  <c r="AR8" i="3" s="1"/>
  <c r="AM19" i="3"/>
  <c r="AL22" i="3"/>
  <c r="AL25" i="3" s="1"/>
  <c r="IJ6" i="9" l="1"/>
  <c r="TA6" i="9" s="1"/>
  <c r="OZ6" i="9"/>
  <c r="IJ24" i="9"/>
  <c r="TA24" i="9" s="1"/>
  <c r="OZ24" i="9"/>
  <c r="IJ29" i="9"/>
  <c r="TA29" i="9" s="1"/>
  <c r="OZ29" i="9"/>
  <c r="IJ18" i="9"/>
  <c r="TA18" i="9" s="1"/>
  <c r="OZ18" i="9"/>
  <c r="IJ10" i="9"/>
  <c r="TA10" i="9" s="1"/>
  <c r="OZ10" i="9"/>
  <c r="IJ4" i="9"/>
  <c r="TA4" i="9" s="1"/>
  <c r="OZ4" i="9"/>
  <c r="IJ15" i="9"/>
  <c r="TA15" i="9" s="1"/>
  <c r="OZ15" i="9"/>
  <c r="IJ23" i="9"/>
  <c r="TA23" i="9" s="1"/>
  <c r="OZ23" i="9"/>
  <c r="IJ25" i="9"/>
  <c r="TA25" i="9" s="1"/>
  <c r="OZ25" i="9"/>
  <c r="IJ22" i="9"/>
  <c r="TA22" i="9" s="1"/>
  <c r="OZ22" i="9"/>
  <c r="IJ17" i="9"/>
  <c r="TA17" i="9" s="1"/>
  <c r="OZ17" i="9"/>
  <c r="IJ16" i="9"/>
  <c r="TA16" i="9" s="1"/>
  <c r="OZ16" i="9"/>
  <c r="IJ11" i="9"/>
  <c r="TA11" i="9" s="1"/>
  <c r="OZ11" i="9"/>
  <c r="IJ9" i="9"/>
  <c r="TA9" i="9" s="1"/>
  <c r="OZ9" i="9"/>
  <c r="IJ14" i="9"/>
  <c r="TA14" i="9" s="1"/>
  <c r="OZ14" i="9"/>
  <c r="IJ27" i="9"/>
  <c r="TA27" i="9" s="1"/>
  <c r="OZ27" i="9"/>
  <c r="IJ19" i="9"/>
  <c r="TA19" i="9" s="1"/>
  <c r="OZ19" i="9"/>
  <c r="IJ13" i="9"/>
  <c r="TA13" i="9" s="1"/>
  <c r="OZ13" i="9"/>
  <c r="IJ26" i="9"/>
  <c r="TA26" i="9" s="1"/>
  <c r="OZ26" i="9"/>
  <c r="IJ7" i="9"/>
  <c r="TA7" i="9" s="1"/>
  <c r="OZ7" i="9"/>
  <c r="IJ8" i="9"/>
  <c r="TA8" i="9" s="1"/>
  <c r="OZ8" i="9"/>
  <c r="IJ21" i="9"/>
  <c r="TA21" i="9" s="1"/>
  <c r="OZ21" i="9"/>
  <c r="IJ12" i="9"/>
  <c r="TA12" i="9" s="1"/>
  <c r="OZ12" i="9"/>
  <c r="IJ20" i="9"/>
  <c r="TA20" i="9" s="1"/>
  <c r="OZ20" i="9"/>
  <c r="IJ28" i="9"/>
  <c r="TA28" i="9" s="1"/>
  <c r="OZ28" i="9"/>
  <c r="IN16" i="9"/>
  <c r="IP16" i="9" s="1"/>
  <c r="IK16" i="9"/>
  <c r="IM16" i="9" s="1"/>
  <c r="IK13" i="9"/>
  <c r="IM13" i="9" s="1"/>
  <c r="IN13" i="9"/>
  <c r="IP13" i="9" s="1"/>
  <c r="IN8" i="9"/>
  <c r="IP8" i="9" s="1"/>
  <c r="IK8" i="9"/>
  <c r="IM8" i="9" s="1"/>
  <c r="IN12" i="9"/>
  <c r="IP12" i="9" s="1"/>
  <c r="IK12" i="9"/>
  <c r="IM12" i="9" s="1"/>
  <c r="IN28" i="9"/>
  <c r="IP28" i="9" s="1"/>
  <c r="IK28" i="9"/>
  <c r="IM28" i="9" s="1"/>
  <c r="IN6" i="9"/>
  <c r="IP6" i="9" s="1"/>
  <c r="IK6" i="9"/>
  <c r="IM6" i="9" s="1"/>
  <c r="IK19" i="9"/>
  <c r="IM19" i="9" s="1"/>
  <c r="IN19" i="9"/>
  <c r="IP19" i="9" s="1"/>
  <c r="IK25" i="9"/>
  <c r="IM25" i="9" s="1"/>
  <c r="IN25" i="9"/>
  <c r="IP25" i="9" s="1"/>
  <c r="IN22" i="9"/>
  <c r="IP22" i="9" s="1"/>
  <c r="IK22" i="9"/>
  <c r="IM22" i="9" s="1"/>
  <c r="IK17" i="9"/>
  <c r="IM17" i="9" s="1"/>
  <c r="IN17" i="9"/>
  <c r="IP17" i="9" s="1"/>
  <c r="IN24" i="9"/>
  <c r="IP24" i="9" s="1"/>
  <c r="IK24" i="9"/>
  <c r="IM24" i="9" s="1"/>
  <c r="IK11" i="9"/>
  <c r="IM11" i="9" s="1"/>
  <c r="IN11" i="9"/>
  <c r="IP11" i="9" s="1"/>
  <c r="IK9" i="9"/>
  <c r="IM9" i="9" s="1"/>
  <c r="IN9" i="9"/>
  <c r="IP9" i="9" s="1"/>
  <c r="IN14" i="9"/>
  <c r="IP14" i="9" s="1"/>
  <c r="IK14" i="9"/>
  <c r="IM14" i="9" s="1"/>
  <c r="IK27" i="9"/>
  <c r="IM27" i="9" s="1"/>
  <c r="IN27" i="9"/>
  <c r="IP27" i="9" s="1"/>
  <c r="IN26" i="9"/>
  <c r="IP26" i="9" s="1"/>
  <c r="IK26" i="9"/>
  <c r="IM26" i="9" s="1"/>
  <c r="IK7" i="9"/>
  <c r="IM7" i="9" s="1"/>
  <c r="IN7" i="9"/>
  <c r="IP7" i="9" s="1"/>
  <c r="IK21" i="9"/>
  <c r="IM21" i="9" s="1"/>
  <c r="IN21" i="9"/>
  <c r="IP21" i="9" s="1"/>
  <c r="IN20" i="9"/>
  <c r="IP20" i="9" s="1"/>
  <c r="IK20" i="9"/>
  <c r="IM20" i="9" s="1"/>
  <c r="IK29" i="9"/>
  <c r="IM29" i="9" s="1"/>
  <c r="IN29" i="9"/>
  <c r="IP29" i="9" s="1"/>
  <c r="IN18" i="9"/>
  <c r="IP18" i="9" s="1"/>
  <c r="IK18" i="9"/>
  <c r="IM18" i="9" s="1"/>
  <c r="IN10" i="9"/>
  <c r="IP10" i="9" s="1"/>
  <c r="IK10" i="9"/>
  <c r="IM10" i="9" s="1"/>
  <c r="IN4" i="9"/>
  <c r="IK4" i="9"/>
  <c r="IM4" i="9" s="1"/>
  <c r="IK15" i="9"/>
  <c r="IM15" i="9" s="1"/>
  <c r="IN15" i="9"/>
  <c r="IP15" i="9" s="1"/>
  <c r="IK23" i="9"/>
  <c r="IM23" i="9" s="1"/>
  <c r="IN23" i="9"/>
  <c r="IP23" i="9" s="1"/>
  <c r="L34" i="3"/>
  <c r="AS8" i="3"/>
  <c r="N37" i="3"/>
  <c r="AL28" i="3"/>
  <c r="AL32" i="3" s="1"/>
  <c r="M30" i="3"/>
  <c r="O27" i="3"/>
  <c r="N28" i="3"/>
  <c r="N32" i="3" s="1"/>
  <c r="L31" i="3"/>
  <c r="Q14" i="3"/>
  <c r="Q13" i="3"/>
  <c r="AM23" i="3"/>
  <c r="AN20" i="3"/>
  <c r="AM24" i="3"/>
  <c r="AN21" i="3"/>
  <c r="AQ14" i="3"/>
  <c r="SK30" i="9"/>
  <c r="R36" i="3" s="1"/>
  <c r="QK30" i="9"/>
  <c r="R3" i="3" s="1"/>
  <c r="AK30" i="3"/>
  <c r="AK31" i="3" s="1"/>
  <c r="AR2" i="3"/>
  <c r="AR11" i="3"/>
  <c r="AQ18" i="3"/>
  <c r="EL3" i="9"/>
  <c r="EH5" i="9"/>
  <c r="EF30" i="9"/>
  <c r="EH30" i="9" s="1"/>
  <c r="EI30" i="9" s="1"/>
  <c r="EO3" i="9"/>
  <c r="EE5" i="9"/>
  <c r="EC30" i="9"/>
  <c r="AQ13" i="3"/>
  <c r="AQ17" i="3" s="1"/>
  <c r="AR12" i="3"/>
  <c r="AS12" i="3" s="1"/>
  <c r="AN19" i="3"/>
  <c r="AM22" i="3"/>
  <c r="AM25" i="3" s="1"/>
  <c r="IQ23" i="9" l="1"/>
  <c r="TB23" i="9" s="1"/>
  <c r="PA23" i="9"/>
  <c r="IQ7" i="9"/>
  <c r="TB7" i="9" s="1"/>
  <c r="PA7" i="9"/>
  <c r="IQ20" i="9"/>
  <c r="TB20" i="9" s="1"/>
  <c r="PA20" i="9"/>
  <c r="IQ24" i="9"/>
  <c r="TB24" i="9" s="1"/>
  <c r="PA24" i="9"/>
  <c r="IQ22" i="9"/>
  <c r="TB22" i="9" s="1"/>
  <c r="PA22" i="9"/>
  <c r="IQ28" i="9"/>
  <c r="TB28" i="9" s="1"/>
  <c r="PA28" i="9"/>
  <c r="IQ8" i="9"/>
  <c r="TB8" i="9" s="1"/>
  <c r="PA8" i="9"/>
  <c r="IQ16" i="9"/>
  <c r="TB16" i="9" s="1"/>
  <c r="PA16" i="9"/>
  <c r="IQ9" i="9"/>
  <c r="TB9" i="9" s="1"/>
  <c r="PA9" i="9"/>
  <c r="IQ18" i="9"/>
  <c r="TB18" i="9" s="1"/>
  <c r="PA18" i="9"/>
  <c r="IQ15" i="9"/>
  <c r="TB15" i="9" s="1"/>
  <c r="PA15" i="9"/>
  <c r="IQ29" i="9"/>
  <c r="TB29" i="9" s="1"/>
  <c r="PA29" i="9"/>
  <c r="IQ21" i="9"/>
  <c r="TB21" i="9" s="1"/>
  <c r="PA21" i="9"/>
  <c r="IQ11" i="9"/>
  <c r="TB11" i="9" s="1"/>
  <c r="PA11" i="9"/>
  <c r="IQ17" i="9"/>
  <c r="TB17" i="9" s="1"/>
  <c r="PA17" i="9"/>
  <c r="IQ25" i="9"/>
  <c r="TB25" i="9" s="1"/>
  <c r="PA25" i="9"/>
  <c r="IQ13" i="9"/>
  <c r="TB13" i="9" s="1"/>
  <c r="PA13" i="9"/>
  <c r="IQ27" i="9"/>
  <c r="TB27" i="9" s="1"/>
  <c r="PA27" i="9"/>
  <c r="IQ19" i="9"/>
  <c r="TB19" i="9" s="1"/>
  <c r="PA19" i="9"/>
  <c r="IQ10" i="9"/>
  <c r="TB10" i="9" s="1"/>
  <c r="PA10" i="9"/>
  <c r="IQ26" i="9"/>
  <c r="TB26" i="9" s="1"/>
  <c r="PA26" i="9"/>
  <c r="IQ14" i="9"/>
  <c r="TB14" i="9" s="1"/>
  <c r="PA14" i="9"/>
  <c r="IQ6" i="9"/>
  <c r="TB6" i="9" s="1"/>
  <c r="PA6" i="9"/>
  <c r="IQ12" i="9"/>
  <c r="TB12" i="9" s="1"/>
  <c r="PA12" i="9"/>
  <c r="IU4" i="9"/>
  <c r="IR4" i="9"/>
  <c r="IT4" i="9" s="1"/>
  <c r="IU22" i="9"/>
  <c r="IW22" i="9" s="1"/>
  <c r="IR22" i="9"/>
  <c r="IT22" i="9" s="1"/>
  <c r="IU8" i="9"/>
  <c r="IW8" i="9" s="1"/>
  <c r="IR8" i="9"/>
  <c r="IT8" i="9" s="1"/>
  <c r="IU16" i="9"/>
  <c r="IW16" i="9" s="1"/>
  <c r="IR16" i="9"/>
  <c r="IT16" i="9" s="1"/>
  <c r="IU21" i="9"/>
  <c r="IW21" i="9" s="1"/>
  <c r="IR21" i="9"/>
  <c r="IT21" i="9" s="1"/>
  <c r="IU17" i="9"/>
  <c r="IW17" i="9" s="1"/>
  <c r="IR17" i="9"/>
  <c r="IT17" i="9" s="1"/>
  <c r="IR23" i="9"/>
  <c r="IT23" i="9" s="1"/>
  <c r="IU23" i="9"/>
  <c r="IW23" i="9" s="1"/>
  <c r="IP4" i="9"/>
  <c r="IU7" i="9"/>
  <c r="IW7" i="9" s="1"/>
  <c r="IR7" i="9"/>
  <c r="IT7" i="9" s="1"/>
  <c r="IR27" i="9"/>
  <c r="IT27" i="9" s="1"/>
  <c r="IU27" i="9"/>
  <c r="IW27" i="9" s="1"/>
  <c r="IU9" i="9"/>
  <c r="IW9" i="9" s="1"/>
  <c r="IR9" i="9"/>
  <c r="IT9" i="9" s="1"/>
  <c r="IU19" i="9"/>
  <c r="IW19" i="9" s="1"/>
  <c r="IR19" i="9"/>
  <c r="IT19" i="9" s="1"/>
  <c r="IU18" i="9"/>
  <c r="IW18" i="9" s="1"/>
  <c r="IR18" i="9"/>
  <c r="IT18" i="9" s="1"/>
  <c r="IU20" i="9"/>
  <c r="IW20" i="9" s="1"/>
  <c r="IR20" i="9"/>
  <c r="IT20" i="9" s="1"/>
  <c r="IU24" i="9"/>
  <c r="IW24" i="9" s="1"/>
  <c r="IR24" i="9"/>
  <c r="IT24" i="9" s="1"/>
  <c r="IU28" i="9"/>
  <c r="IW28" i="9" s="1"/>
  <c r="IR28" i="9"/>
  <c r="IT28" i="9" s="1"/>
  <c r="IU15" i="9"/>
  <c r="IW15" i="9" s="1"/>
  <c r="IR15" i="9"/>
  <c r="IT15" i="9" s="1"/>
  <c r="IU29" i="9"/>
  <c r="IW29" i="9" s="1"/>
  <c r="IR29" i="9"/>
  <c r="IT29" i="9" s="1"/>
  <c r="IU11" i="9"/>
  <c r="IW11" i="9" s="1"/>
  <c r="IR11" i="9"/>
  <c r="IT11" i="9" s="1"/>
  <c r="IU25" i="9"/>
  <c r="IW25" i="9" s="1"/>
  <c r="IR25" i="9"/>
  <c r="IT25" i="9" s="1"/>
  <c r="IU13" i="9"/>
  <c r="IW13" i="9" s="1"/>
  <c r="IR13" i="9"/>
  <c r="IT13" i="9" s="1"/>
  <c r="IU10" i="9"/>
  <c r="IW10" i="9" s="1"/>
  <c r="IR10" i="9"/>
  <c r="IT10" i="9" s="1"/>
  <c r="IU26" i="9"/>
  <c r="IW26" i="9" s="1"/>
  <c r="IR26" i="9"/>
  <c r="IT26" i="9" s="1"/>
  <c r="IU14" i="9"/>
  <c r="IW14" i="9" s="1"/>
  <c r="IR14" i="9"/>
  <c r="IT14" i="9" s="1"/>
  <c r="IU6" i="9"/>
  <c r="IW6" i="9" s="1"/>
  <c r="IR6" i="9"/>
  <c r="IT6" i="9" s="1"/>
  <c r="IU12" i="9"/>
  <c r="IW12" i="9" s="1"/>
  <c r="IR12" i="9"/>
  <c r="IT12" i="9" s="1"/>
  <c r="M34" i="3"/>
  <c r="O37" i="3"/>
  <c r="AM28" i="3"/>
  <c r="AM32" i="3" s="1"/>
  <c r="P27" i="3"/>
  <c r="O28" i="3"/>
  <c r="O32" i="3" s="1"/>
  <c r="N30" i="3"/>
  <c r="M31" i="3"/>
  <c r="Q17" i="3"/>
  <c r="R14" i="3"/>
  <c r="R13" i="3"/>
  <c r="AN24" i="3"/>
  <c r="AO21" i="3"/>
  <c r="AN23" i="3"/>
  <c r="AO20" i="3"/>
  <c r="AR14" i="3"/>
  <c r="AL30" i="3"/>
  <c r="AL31" i="3" s="1"/>
  <c r="AS11" i="3"/>
  <c r="AR18" i="3"/>
  <c r="AS18" i="3" s="1"/>
  <c r="EI5" i="9"/>
  <c r="SL5" i="9" s="1"/>
  <c r="OK5" i="9"/>
  <c r="OK30" i="9" s="1"/>
  <c r="S4" i="3" s="1"/>
  <c r="EP3" i="9"/>
  <c r="SM3" i="9" s="1"/>
  <c r="OL3" i="9"/>
  <c r="EJ5" i="9"/>
  <c r="EM5" i="9"/>
  <c r="EE30" i="9"/>
  <c r="ET3" i="9"/>
  <c r="EQ3" i="9"/>
  <c r="AR13" i="3"/>
  <c r="AS2" i="3"/>
  <c r="AO19" i="3"/>
  <c r="AN22" i="3"/>
  <c r="AN25" i="3" s="1"/>
  <c r="IX17" i="9" l="1"/>
  <c r="TC17" i="9" s="1"/>
  <c r="PB17" i="9"/>
  <c r="IX22" i="9"/>
  <c r="TC22" i="9" s="1"/>
  <c r="PB22" i="9"/>
  <c r="IX12" i="9"/>
  <c r="TC12" i="9" s="1"/>
  <c r="PB12" i="9"/>
  <c r="IX14" i="9"/>
  <c r="TC14" i="9" s="1"/>
  <c r="PB14" i="9"/>
  <c r="IX10" i="9"/>
  <c r="TC10" i="9" s="1"/>
  <c r="PB10" i="9"/>
  <c r="IX25" i="9"/>
  <c r="TC25" i="9" s="1"/>
  <c r="PB25" i="9"/>
  <c r="IX29" i="9"/>
  <c r="TC29" i="9" s="1"/>
  <c r="PB29" i="9"/>
  <c r="IX28" i="9"/>
  <c r="TC28" i="9" s="1"/>
  <c r="PB28" i="9"/>
  <c r="IX20" i="9"/>
  <c r="TC20" i="9" s="1"/>
  <c r="PB20" i="9"/>
  <c r="IX19" i="9"/>
  <c r="TC19" i="9" s="1"/>
  <c r="PB19" i="9"/>
  <c r="IX23" i="9"/>
  <c r="TC23" i="9" s="1"/>
  <c r="PB23" i="9"/>
  <c r="IX27" i="9"/>
  <c r="TC27" i="9" s="1"/>
  <c r="PB27" i="9"/>
  <c r="IX16" i="9"/>
  <c r="TC16" i="9" s="1"/>
  <c r="PB16" i="9"/>
  <c r="IX21" i="9"/>
  <c r="TC21" i="9" s="1"/>
  <c r="PB21" i="9"/>
  <c r="IX8" i="9"/>
  <c r="TC8" i="9" s="1"/>
  <c r="PB8" i="9"/>
  <c r="IQ4" i="9"/>
  <c r="TB4" i="9" s="1"/>
  <c r="PA4" i="9"/>
  <c r="IX6" i="9"/>
  <c r="TC6" i="9" s="1"/>
  <c r="PB6" i="9"/>
  <c r="IX26" i="9"/>
  <c r="TC26" i="9" s="1"/>
  <c r="PB26" i="9"/>
  <c r="IX13" i="9"/>
  <c r="TC13" i="9" s="1"/>
  <c r="PB13" i="9"/>
  <c r="IX11" i="9"/>
  <c r="TC11" i="9" s="1"/>
  <c r="PB11" i="9"/>
  <c r="IX15" i="9"/>
  <c r="TC15" i="9" s="1"/>
  <c r="PB15" i="9"/>
  <c r="IX24" i="9"/>
  <c r="TC24" i="9" s="1"/>
  <c r="PB24" i="9"/>
  <c r="IX18" i="9"/>
  <c r="TC18" i="9" s="1"/>
  <c r="PB18" i="9"/>
  <c r="IX9" i="9"/>
  <c r="TC9" i="9" s="1"/>
  <c r="PB9" i="9"/>
  <c r="IX7" i="9"/>
  <c r="TC7" i="9" s="1"/>
  <c r="PB7" i="9"/>
  <c r="IY26" i="9"/>
  <c r="JA26" i="9" s="1"/>
  <c r="JB26" i="9"/>
  <c r="JD26" i="9" s="1"/>
  <c r="JB11" i="9"/>
  <c r="JD11" i="9" s="1"/>
  <c r="IY11" i="9"/>
  <c r="JA11" i="9" s="1"/>
  <c r="IY18" i="9"/>
  <c r="JA18" i="9" s="1"/>
  <c r="JB18" i="9"/>
  <c r="JD18" i="9" s="1"/>
  <c r="IY21" i="9"/>
  <c r="JA21" i="9" s="1"/>
  <c r="JB21" i="9"/>
  <c r="JD21" i="9" s="1"/>
  <c r="IY4" i="9"/>
  <c r="JA4" i="9" s="1"/>
  <c r="JB4" i="9"/>
  <c r="JD4" i="9" s="1"/>
  <c r="IY23" i="9"/>
  <c r="JA23" i="9" s="1"/>
  <c r="JB23" i="9"/>
  <c r="JD23" i="9" s="1"/>
  <c r="IW4" i="9"/>
  <c r="IY6" i="9"/>
  <c r="JA6" i="9" s="1"/>
  <c r="JB6" i="9"/>
  <c r="JD6" i="9" s="1"/>
  <c r="IY13" i="9"/>
  <c r="JA13" i="9" s="1"/>
  <c r="JB13" i="9"/>
  <c r="JD13" i="9" s="1"/>
  <c r="JB15" i="9"/>
  <c r="JD15" i="9" s="1"/>
  <c r="IY15" i="9"/>
  <c r="JA15" i="9" s="1"/>
  <c r="JB24" i="9"/>
  <c r="JD24" i="9" s="1"/>
  <c r="IY24" i="9"/>
  <c r="JA24" i="9" s="1"/>
  <c r="JB9" i="9"/>
  <c r="JD9" i="9" s="1"/>
  <c r="IY9" i="9"/>
  <c r="JA9" i="9" s="1"/>
  <c r="JB7" i="9"/>
  <c r="JD7" i="9" s="1"/>
  <c r="IY7" i="9"/>
  <c r="JA7" i="9" s="1"/>
  <c r="JB8" i="9"/>
  <c r="JD8" i="9" s="1"/>
  <c r="IY8" i="9"/>
  <c r="JA8" i="9" s="1"/>
  <c r="JB27" i="9"/>
  <c r="JD27" i="9" s="1"/>
  <c r="IY27" i="9"/>
  <c r="JA27" i="9" s="1"/>
  <c r="JB12" i="9"/>
  <c r="JD12" i="9" s="1"/>
  <c r="IY12" i="9"/>
  <c r="JA12" i="9" s="1"/>
  <c r="JB14" i="9"/>
  <c r="JD14" i="9" s="1"/>
  <c r="IY14" i="9"/>
  <c r="JA14" i="9" s="1"/>
  <c r="IY10" i="9"/>
  <c r="JA10" i="9" s="1"/>
  <c r="JB10" i="9"/>
  <c r="JD10" i="9" s="1"/>
  <c r="IY25" i="9"/>
  <c r="JA25" i="9" s="1"/>
  <c r="JB25" i="9"/>
  <c r="JD25" i="9" s="1"/>
  <c r="IY29" i="9"/>
  <c r="JA29" i="9" s="1"/>
  <c r="JB29" i="9"/>
  <c r="JD29" i="9" s="1"/>
  <c r="IY28" i="9"/>
  <c r="JA28" i="9" s="1"/>
  <c r="JB28" i="9"/>
  <c r="JD28" i="9" s="1"/>
  <c r="JB20" i="9"/>
  <c r="JD20" i="9" s="1"/>
  <c r="IY20" i="9"/>
  <c r="JA20" i="9" s="1"/>
  <c r="JB19" i="9"/>
  <c r="JD19" i="9" s="1"/>
  <c r="IY19" i="9"/>
  <c r="JA19" i="9" s="1"/>
  <c r="IY17" i="9"/>
  <c r="JA17" i="9" s="1"/>
  <c r="JB17" i="9"/>
  <c r="JD17" i="9" s="1"/>
  <c r="JB16" i="9"/>
  <c r="JD16" i="9" s="1"/>
  <c r="IY16" i="9"/>
  <c r="JA16" i="9" s="1"/>
  <c r="JB22" i="9"/>
  <c r="JD22" i="9" s="1"/>
  <c r="IY22" i="9"/>
  <c r="JA22" i="9" s="1"/>
  <c r="N34" i="3"/>
  <c r="P37" i="3"/>
  <c r="AN28" i="3"/>
  <c r="AN32" i="3" s="1"/>
  <c r="O30" i="3"/>
  <c r="N31" i="3"/>
  <c r="Q27" i="3"/>
  <c r="P28" i="3"/>
  <c r="P32" i="3" s="1"/>
  <c r="R17" i="3"/>
  <c r="AO23" i="3"/>
  <c r="AP20" i="3"/>
  <c r="AO24" i="3"/>
  <c r="AP21" i="3"/>
  <c r="SL30" i="9"/>
  <c r="S36" i="3" s="1"/>
  <c r="QL30" i="9"/>
  <c r="S3" i="3" s="1"/>
  <c r="AM30" i="3"/>
  <c r="ES3" i="9"/>
  <c r="EO5" i="9"/>
  <c r="EM30" i="9"/>
  <c r="EO30" i="9" s="1"/>
  <c r="EP30" i="9" s="1"/>
  <c r="EV3" i="9"/>
  <c r="EL5" i="9"/>
  <c r="EJ30" i="9"/>
  <c r="AR17" i="3"/>
  <c r="AP19" i="3"/>
  <c r="AO22" i="3"/>
  <c r="AO25" i="3" s="1"/>
  <c r="JE22" i="9" l="1"/>
  <c r="TD22" i="9" s="1"/>
  <c r="PC22" i="9"/>
  <c r="JE12" i="9"/>
  <c r="TD12" i="9" s="1"/>
  <c r="PC12" i="9"/>
  <c r="JE15" i="9"/>
  <c r="TD15" i="9" s="1"/>
  <c r="PC15" i="9"/>
  <c r="JE18" i="9"/>
  <c r="TD18" i="9" s="1"/>
  <c r="PC18" i="9"/>
  <c r="JE28" i="9"/>
  <c r="TD28" i="9" s="1"/>
  <c r="PC28" i="9"/>
  <c r="JE25" i="9"/>
  <c r="TD25" i="9" s="1"/>
  <c r="PC25" i="9"/>
  <c r="JE13" i="9"/>
  <c r="TD13" i="9" s="1"/>
  <c r="PC13" i="9"/>
  <c r="IX4" i="9"/>
  <c r="TC4" i="9" s="1"/>
  <c r="PB4" i="9"/>
  <c r="JE8" i="9"/>
  <c r="TD8" i="9" s="1"/>
  <c r="PC8" i="9"/>
  <c r="JE26" i="9"/>
  <c r="TD26" i="9" s="1"/>
  <c r="PC26" i="9"/>
  <c r="JE16" i="9"/>
  <c r="TD16" i="9" s="1"/>
  <c r="PC16" i="9"/>
  <c r="JE19" i="9"/>
  <c r="TD19" i="9" s="1"/>
  <c r="PC19" i="9"/>
  <c r="JE14" i="9"/>
  <c r="TD14" i="9" s="1"/>
  <c r="PC14" i="9"/>
  <c r="JE27" i="9"/>
  <c r="TD27" i="9" s="1"/>
  <c r="PC27" i="9"/>
  <c r="JE7" i="9"/>
  <c r="TD7" i="9" s="1"/>
  <c r="PC7" i="9"/>
  <c r="JE24" i="9"/>
  <c r="TD24" i="9" s="1"/>
  <c r="PC24" i="9"/>
  <c r="JE23" i="9"/>
  <c r="TD23" i="9" s="1"/>
  <c r="PC23" i="9"/>
  <c r="JE21" i="9"/>
  <c r="TD21" i="9" s="1"/>
  <c r="PC21" i="9"/>
  <c r="JE20" i="9"/>
  <c r="TD20" i="9" s="1"/>
  <c r="PC20" i="9"/>
  <c r="JE9" i="9"/>
  <c r="TD9" i="9" s="1"/>
  <c r="PC9" i="9"/>
  <c r="JE4" i="9"/>
  <c r="TD4" i="9" s="1"/>
  <c r="PC4" i="9"/>
  <c r="JE17" i="9"/>
  <c r="TD17" i="9" s="1"/>
  <c r="PC17" i="9"/>
  <c r="JE29" i="9"/>
  <c r="TD29" i="9" s="1"/>
  <c r="PC29" i="9"/>
  <c r="JE10" i="9"/>
  <c r="TD10" i="9" s="1"/>
  <c r="PC10" i="9"/>
  <c r="JE6" i="9"/>
  <c r="TD6" i="9" s="1"/>
  <c r="PC6" i="9"/>
  <c r="JE11" i="9"/>
  <c r="TD11" i="9" s="1"/>
  <c r="PC11" i="9"/>
  <c r="JF25" i="9"/>
  <c r="JH25" i="9" s="1"/>
  <c r="JI25" i="9"/>
  <c r="JK25" i="9" s="1"/>
  <c r="JI19" i="9"/>
  <c r="JK19" i="9" s="1"/>
  <c r="JF19" i="9"/>
  <c r="JH19" i="9" s="1"/>
  <c r="JI27" i="9"/>
  <c r="JK27" i="9" s="1"/>
  <c r="JF27" i="9"/>
  <c r="JH27" i="9" s="1"/>
  <c r="JI22" i="9"/>
  <c r="JK22" i="9" s="1"/>
  <c r="JF22" i="9"/>
  <c r="JH22" i="9" s="1"/>
  <c r="JI20" i="9"/>
  <c r="JK20" i="9" s="1"/>
  <c r="JF20" i="9"/>
  <c r="JH20" i="9" s="1"/>
  <c r="JI12" i="9"/>
  <c r="JK12" i="9" s="1"/>
  <c r="JF12" i="9"/>
  <c r="JH12" i="9" s="1"/>
  <c r="JI8" i="9"/>
  <c r="JK8" i="9" s="1"/>
  <c r="JF8" i="9"/>
  <c r="JH8" i="9" s="1"/>
  <c r="JF9" i="9"/>
  <c r="JH9" i="9" s="1"/>
  <c r="JI9" i="9"/>
  <c r="JK9" i="9" s="1"/>
  <c r="JI15" i="9"/>
  <c r="JK15" i="9" s="1"/>
  <c r="JF15" i="9"/>
  <c r="JH15" i="9" s="1"/>
  <c r="JI4" i="9"/>
  <c r="JF4" i="9"/>
  <c r="JH4" i="9" s="1"/>
  <c r="JI18" i="9"/>
  <c r="JK18" i="9" s="1"/>
  <c r="JF18" i="9"/>
  <c r="JH18" i="9" s="1"/>
  <c r="JI26" i="9"/>
  <c r="JK26" i="9" s="1"/>
  <c r="JF26" i="9"/>
  <c r="JH26" i="9" s="1"/>
  <c r="JI28" i="9"/>
  <c r="JK28" i="9" s="1"/>
  <c r="JF28" i="9"/>
  <c r="JH28" i="9" s="1"/>
  <c r="JF13" i="9"/>
  <c r="JH13" i="9" s="1"/>
  <c r="JI13" i="9"/>
  <c r="JK13" i="9" s="1"/>
  <c r="JI16" i="9"/>
  <c r="JK16" i="9" s="1"/>
  <c r="JF16" i="9"/>
  <c r="JH16" i="9" s="1"/>
  <c r="JI14" i="9"/>
  <c r="JK14" i="9" s="1"/>
  <c r="JF14" i="9"/>
  <c r="JH14" i="9" s="1"/>
  <c r="JI7" i="9"/>
  <c r="JK7" i="9" s="1"/>
  <c r="JF7" i="9"/>
  <c r="JH7" i="9" s="1"/>
  <c r="JI24" i="9"/>
  <c r="JK24" i="9" s="1"/>
  <c r="JF24" i="9"/>
  <c r="JH24" i="9" s="1"/>
  <c r="JI23" i="9"/>
  <c r="JK23" i="9" s="1"/>
  <c r="JF23" i="9"/>
  <c r="JH23" i="9" s="1"/>
  <c r="JF21" i="9"/>
  <c r="JH21" i="9" s="1"/>
  <c r="JI21" i="9"/>
  <c r="JK21" i="9" s="1"/>
  <c r="JF17" i="9"/>
  <c r="JH17" i="9" s="1"/>
  <c r="JI17" i="9"/>
  <c r="JK17" i="9" s="1"/>
  <c r="JF29" i="9"/>
  <c r="JH29" i="9" s="1"/>
  <c r="JI29" i="9"/>
  <c r="JK29" i="9" s="1"/>
  <c r="JI10" i="9"/>
  <c r="JK10" i="9" s="1"/>
  <c r="JF10" i="9"/>
  <c r="JH10" i="9" s="1"/>
  <c r="JI6" i="9"/>
  <c r="JK6" i="9" s="1"/>
  <c r="JF6" i="9"/>
  <c r="JH6" i="9" s="1"/>
  <c r="JI11" i="9"/>
  <c r="JK11" i="9" s="1"/>
  <c r="JF11" i="9"/>
  <c r="JH11" i="9" s="1"/>
  <c r="O34" i="3"/>
  <c r="Q37" i="3"/>
  <c r="AO28" i="3"/>
  <c r="AO32" i="3" s="1"/>
  <c r="R27" i="3"/>
  <c r="Q28" i="3"/>
  <c r="Q32" i="3" s="1"/>
  <c r="O31" i="3"/>
  <c r="P30" i="3"/>
  <c r="S14" i="3"/>
  <c r="S13" i="3"/>
  <c r="AM31" i="3"/>
  <c r="AP24" i="3"/>
  <c r="AQ21" i="3"/>
  <c r="AP23" i="3"/>
  <c r="AQ20" i="3"/>
  <c r="EP5" i="9"/>
  <c r="SM5" i="9" s="1"/>
  <c r="OL5" i="9"/>
  <c r="OL30" i="9" s="1"/>
  <c r="T4" i="3" s="1"/>
  <c r="EW3" i="9"/>
  <c r="SN3" i="9" s="1"/>
  <c r="OM3" i="9"/>
  <c r="ET5" i="9"/>
  <c r="EQ5" i="9"/>
  <c r="EL30" i="9"/>
  <c r="FA3" i="9"/>
  <c r="EX3" i="9"/>
  <c r="AN30" i="3"/>
  <c r="AQ19" i="3"/>
  <c r="AP22" i="3"/>
  <c r="AP25" i="3" s="1"/>
  <c r="JL21" i="9" l="1"/>
  <c r="TE21" i="9" s="1"/>
  <c r="PD21" i="9"/>
  <c r="JL13" i="9"/>
  <c r="TE13" i="9" s="1"/>
  <c r="PD13" i="9"/>
  <c r="JL9" i="9"/>
  <c r="TE9" i="9" s="1"/>
  <c r="PD9" i="9"/>
  <c r="JL14" i="9"/>
  <c r="TE14" i="9" s="1"/>
  <c r="PD14" i="9"/>
  <c r="JL26" i="9"/>
  <c r="TE26" i="9" s="1"/>
  <c r="PD26" i="9"/>
  <c r="JL12" i="9"/>
  <c r="TE12" i="9" s="1"/>
  <c r="PD12" i="9"/>
  <c r="JL22" i="9"/>
  <c r="TE22" i="9" s="1"/>
  <c r="PD22" i="9"/>
  <c r="JL19" i="9"/>
  <c r="TE19" i="9" s="1"/>
  <c r="PD19" i="9"/>
  <c r="JL29" i="9"/>
  <c r="TE29" i="9" s="1"/>
  <c r="PD29" i="9"/>
  <c r="JL6" i="9"/>
  <c r="TE6" i="9" s="1"/>
  <c r="PD6" i="9"/>
  <c r="JL24" i="9"/>
  <c r="TE24" i="9" s="1"/>
  <c r="PD24" i="9"/>
  <c r="JL17" i="9"/>
  <c r="TE17" i="9" s="1"/>
  <c r="PD17" i="9"/>
  <c r="JL25" i="9"/>
  <c r="TE25" i="9" s="1"/>
  <c r="PD25" i="9"/>
  <c r="JL11" i="9"/>
  <c r="TE11" i="9" s="1"/>
  <c r="PD11" i="9"/>
  <c r="JL10" i="9"/>
  <c r="TE10" i="9" s="1"/>
  <c r="PD10" i="9"/>
  <c r="JL23" i="9"/>
  <c r="TE23" i="9" s="1"/>
  <c r="PD23" i="9"/>
  <c r="JL7" i="9"/>
  <c r="TE7" i="9" s="1"/>
  <c r="PD7" i="9"/>
  <c r="JL16" i="9"/>
  <c r="TE16" i="9" s="1"/>
  <c r="PD16" i="9"/>
  <c r="JL28" i="9"/>
  <c r="TE28" i="9" s="1"/>
  <c r="PD28" i="9"/>
  <c r="JL18" i="9"/>
  <c r="TE18" i="9" s="1"/>
  <c r="PD18" i="9"/>
  <c r="JL15" i="9"/>
  <c r="TE15" i="9" s="1"/>
  <c r="PD15" i="9"/>
  <c r="JL8" i="9"/>
  <c r="TE8" i="9" s="1"/>
  <c r="PD8" i="9"/>
  <c r="JL20" i="9"/>
  <c r="TE20" i="9" s="1"/>
  <c r="PD20" i="9"/>
  <c r="JL27" i="9"/>
  <c r="TE27" i="9" s="1"/>
  <c r="PD27" i="9"/>
  <c r="JP11" i="9"/>
  <c r="JR11" i="9" s="1"/>
  <c r="JM11" i="9"/>
  <c r="JO11" i="9" s="1"/>
  <c r="JM10" i="9"/>
  <c r="JO10" i="9" s="1"/>
  <c r="JP10" i="9"/>
  <c r="JR10" i="9" s="1"/>
  <c r="JP23" i="9"/>
  <c r="JR23" i="9" s="1"/>
  <c r="JM23" i="9"/>
  <c r="JO23" i="9" s="1"/>
  <c r="JP16" i="9"/>
  <c r="JR16" i="9" s="1"/>
  <c r="JM16" i="9"/>
  <c r="JO16" i="9" s="1"/>
  <c r="JM18" i="9"/>
  <c r="JO18" i="9" s="1"/>
  <c r="JP18" i="9"/>
  <c r="JR18" i="9" s="1"/>
  <c r="JP8" i="9"/>
  <c r="JR8" i="9" s="1"/>
  <c r="JM8" i="9"/>
  <c r="JO8" i="9" s="1"/>
  <c r="JM20" i="9"/>
  <c r="JO20" i="9" s="1"/>
  <c r="JP20" i="9"/>
  <c r="JR20" i="9" s="1"/>
  <c r="JM29" i="9"/>
  <c r="JO29" i="9" s="1"/>
  <c r="JP29" i="9"/>
  <c r="JR29" i="9" s="1"/>
  <c r="JM9" i="9"/>
  <c r="JO9" i="9" s="1"/>
  <c r="JP9" i="9"/>
  <c r="JR9" i="9" s="1"/>
  <c r="JP17" i="9"/>
  <c r="JR17" i="9" s="1"/>
  <c r="JM17" i="9"/>
  <c r="JO17" i="9" s="1"/>
  <c r="JP25" i="9"/>
  <c r="JR25" i="9" s="1"/>
  <c r="JM25" i="9"/>
  <c r="JO25" i="9" s="1"/>
  <c r="JM7" i="9"/>
  <c r="JO7" i="9" s="1"/>
  <c r="JP7" i="9"/>
  <c r="JR7" i="9" s="1"/>
  <c r="JP28" i="9"/>
  <c r="JR28" i="9" s="1"/>
  <c r="JM28" i="9"/>
  <c r="JO28" i="9" s="1"/>
  <c r="JP15" i="9"/>
  <c r="JR15" i="9" s="1"/>
  <c r="JM15" i="9"/>
  <c r="JO15" i="9" s="1"/>
  <c r="JP27" i="9"/>
  <c r="JR27" i="9" s="1"/>
  <c r="JM27" i="9"/>
  <c r="JO27" i="9" s="1"/>
  <c r="JM21" i="9"/>
  <c r="JO21" i="9" s="1"/>
  <c r="JP21" i="9"/>
  <c r="JR21" i="9" s="1"/>
  <c r="JM13" i="9"/>
  <c r="JO13" i="9" s="1"/>
  <c r="JP13" i="9"/>
  <c r="JR13" i="9" s="1"/>
  <c r="JK4" i="9"/>
  <c r="JP6" i="9"/>
  <c r="JR6" i="9" s="1"/>
  <c r="JM6" i="9"/>
  <c r="JO6" i="9" s="1"/>
  <c r="JP24" i="9"/>
  <c r="JR24" i="9" s="1"/>
  <c r="JM24" i="9"/>
  <c r="JO24" i="9" s="1"/>
  <c r="JM14" i="9"/>
  <c r="JO14" i="9" s="1"/>
  <c r="JP14" i="9"/>
  <c r="JR14" i="9" s="1"/>
  <c r="JM26" i="9"/>
  <c r="JO26" i="9" s="1"/>
  <c r="JP26" i="9"/>
  <c r="JR26" i="9" s="1"/>
  <c r="JP4" i="9"/>
  <c r="JR4" i="9" s="1"/>
  <c r="JM4" i="9"/>
  <c r="JO4" i="9" s="1"/>
  <c r="JM12" i="9"/>
  <c r="JO12" i="9" s="1"/>
  <c r="JP12" i="9"/>
  <c r="JR12" i="9" s="1"/>
  <c r="JM22" i="9"/>
  <c r="JO22" i="9" s="1"/>
  <c r="JP22" i="9"/>
  <c r="JR22" i="9" s="1"/>
  <c r="JP19" i="9"/>
  <c r="JR19" i="9" s="1"/>
  <c r="JM19" i="9"/>
  <c r="JO19" i="9" s="1"/>
  <c r="P34" i="3"/>
  <c r="R37" i="3"/>
  <c r="AP28" i="3"/>
  <c r="AP32" i="3" s="1"/>
  <c r="P31" i="3"/>
  <c r="Q30" i="3"/>
  <c r="S27" i="3"/>
  <c r="R28" i="3"/>
  <c r="R32" i="3" s="1"/>
  <c r="S17" i="3"/>
  <c r="AQ23" i="3"/>
  <c r="AR20" i="3"/>
  <c r="AR23" i="3" s="1"/>
  <c r="AQ24" i="3"/>
  <c r="AR21" i="3"/>
  <c r="AR24" i="3" s="1"/>
  <c r="SM30" i="9"/>
  <c r="T36" i="3" s="1"/>
  <c r="QM30" i="9"/>
  <c r="T3" i="3" s="1"/>
  <c r="AO30" i="3"/>
  <c r="AO31" i="3" s="1"/>
  <c r="AN31" i="3"/>
  <c r="FC3" i="9"/>
  <c r="EZ3" i="9"/>
  <c r="ES5" i="9"/>
  <c r="EQ30" i="9"/>
  <c r="EV5" i="9"/>
  <c r="ET30" i="9"/>
  <c r="EV30" i="9" s="1"/>
  <c r="EW30" i="9" s="1"/>
  <c r="AR19" i="3"/>
  <c r="AS19" i="3" s="1"/>
  <c r="AQ22" i="3"/>
  <c r="AQ25" i="3" s="1"/>
  <c r="JS15" i="9" l="1"/>
  <c r="TF15" i="9" s="1"/>
  <c r="PE15" i="9"/>
  <c r="JS19" i="9"/>
  <c r="TF19" i="9" s="1"/>
  <c r="PE19" i="9"/>
  <c r="JS24" i="9"/>
  <c r="TF24" i="9" s="1"/>
  <c r="PE24" i="9"/>
  <c r="JS13" i="9"/>
  <c r="TF13" i="9" s="1"/>
  <c r="PE13" i="9"/>
  <c r="JS9" i="9"/>
  <c r="TF9" i="9" s="1"/>
  <c r="PE9" i="9"/>
  <c r="JS20" i="9"/>
  <c r="TF20" i="9" s="1"/>
  <c r="PE20" i="9"/>
  <c r="JS18" i="9"/>
  <c r="TF18" i="9" s="1"/>
  <c r="PE18" i="9"/>
  <c r="JS12" i="9"/>
  <c r="TF12" i="9" s="1"/>
  <c r="PE12" i="9"/>
  <c r="JS8" i="9"/>
  <c r="TF8" i="9" s="1"/>
  <c r="PE8" i="9"/>
  <c r="JS22" i="9"/>
  <c r="TF22" i="9" s="1"/>
  <c r="PE22" i="9"/>
  <c r="JS14" i="9"/>
  <c r="TF14" i="9" s="1"/>
  <c r="PE14" i="9"/>
  <c r="JS27" i="9"/>
  <c r="TF27" i="9" s="1"/>
  <c r="PE27" i="9"/>
  <c r="JS28" i="9"/>
  <c r="TF28" i="9" s="1"/>
  <c r="PE28" i="9"/>
  <c r="JS25" i="9"/>
  <c r="TF25" i="9" s="1"/>
  <c r="PE25" i="9"/>
  <c r="JS23" i="9"/>
  <c r="TF23" i="9" s="1"/>
  <c r="PE23" i="9"/>
  <c r="JS11" i="9"/>
  <c r="TF11" i="9" s="1"/>
  <c r="PE11" i="9"/>
  <c r="JS26" i="9"/>
  <c r="TF26" i="9" s="1"/>
  <c r="PE26" i="9"/>
  <c r="JL4" i="9"/>
  <c r="TE4" i="9" s="1"/>
  <c r="PD4" i="9"/>
  <c r="JS17" i="9"/>
  <c r="TF17" i="9" s="1"/>
  <c r="PE17" i="9"/>
  <c r="JS16" i="9"/>
  <c r="TF16" i="9" s="1"/>
  <c r="PE16" i="9"/>
  <c r="JS4" i="9"/>
  <c r="TF4" i="9" s="1"/>
  <c r="PE4" i="9"/>
  <c r="JS6" i="9"/>
  <c r="TF6" i="9" s="1"/>
  <c r="PE6" i="9"/>
  <c r="JS21" i="9"/>
  <c r="TF21" i="9" s="1"/>
  <c r="PE21" i="9"/>
  <c r="JS7" i="9"/>
  <c r="TF7" i="9" s="1"/>
  <c r="PE7" i="9"/>
  <c r="JS29" i="9"/>
  <c r="TF29" i="9" s="1"/>
  <c r="PE29" i="9"/>
  <c r="JS10" i="9"/>
  <c r="TF10" i="9" s="1"/>
  <c r="PE10" i="9"/>
  <c r="JT24" i="9"/>
  <c r="JV24" i="9" s="1"/>
  <c r="JW24" i="9"/>
  <c r="JY24" i="9" s="1"/>
  <c r="JT20" i="9"/>
  <c r="JV20" i="9" s="1"/>
  <c r="JW20" i="9"/>
  <c r="JY20" i="9" s="1"/>
  <c r="JW22" i="9"/>
  <c r="JY22" i="9" s="1"/>
  <c r="JT22" i="9"/>
  <c r="JV22" i="9" s="1"/>
  <c r="JW14" i="9"/>
  <c r="JY14" i="9" s="1"/>
  <c r="JT14" i="9"/>
  <c r="JV14" i="9" s="1"/>
  <c r="JT28" i="9"/>
  <c r="JV28" i="9" s="1"/>
  <c r="JW28" i="9"/>
  <c r="JY28" i="9" s="1"/>
  <c r="JW4" i="9"/>
  <c r="JT4" i="9"/>
  <c r="JV4" i="9" s="1"/>
  <c r="JW6" i="9"/>
  <c r="JY6" i="9" s="1"/>
  <c r="JT6" i="9"/>
  <c r="JV6" i="9" s="1"/>
  <c r="JT21" i="9"/>
  <c r="JV21" i="9" s="1"/>
  <c r="JW21" i="9"/>
  <c r="JY21" i="9" s="1"/>
  <c r="JW7" i="9"/>
  <c r="JY7" i="9" s="1"/>
  <c r="JT7" i="9"/>
  <c r="JV7" i="9" s="1"/>
  <c r="JT29" i="9"/>
  <c r="JV29" i="9" s="1"/>
  <c r="JW29" i="9"/>
  <c r="JY29" i="9" s="1"/>
  <c r="JW10" i="9"/>
  <c r="JY10" i="9" s="1"/>
  <c r="JT10" i="9"/>
  <c r="JV10" i="9" s="1"/>
  <c r="JT19" i="9"/>
  <c r="JV19" i="9" s="1"/>
  <c r="JW19" i="9"/>
  <c r="JY19" i="9" s="1"/>
  <c r="JW13" i="9"/>
  <c r="JY13" i="9" s="1"/>
  <c r="JT13" i="9"/>
  <c r="JV13" i="9" s="1"/>
  <c r="JW9" i="9"/>
  <c r="JY9" i="9" s="1"/>
  <c r="JT9" i="9"/>
  <c r="JV9" i="9" s="1"/>
  <c r="JW18" i="9"/>
  <c r="JY18" i="9" s="1"/>
  <c r="JT18" i="9"/>
  <c r="JV18" i="9" s="1"/>
  <c r="JT27" i="9"/>
  <c r="JV27" i="9" s="1"/>
  <c r="JW27" i="9"/>
  <c r="JY27" i="9" s="1"/>
  <c r="JT25" i="9"/>
  <c r="JV25" i="9" s="1"/>
  <c r="JW25" i="9"/>
  <c r="JY25" i="9" s="1"/>
  <c r="JT23" i="9"/>
  <c r="JV23" i="9" s="1"/>
  <c r="JW23" i="9"/>
  <c r="JY23" i="9" s="1"/>
  <c r="JW11" i="9"/>
  <c r="JY11" i="9" s="1"/>
  <c r="JT11" i="9"/>
  <c r="JV11" i="9" s="1"/>
  <c r="JW12" i="9"/>
  <c r="JY12" i="9" s="1"/>
  <c r="JT12" i="9"/>
  <c r="JV12" i="9" s="1"/>
  <c r="JW26" i="9"/>
  <c r="JY26" i="9" s="1"/>
  <c r="JT26" i="9"/>
  <c r="JV26" i="9" s="1"/>
  <c r="JW15" i="9"/>
  <c r="JY15" i="9" s="1"/>
  <c r="JT15" i="9"/>
  <c r="JV15" i="9" s="1"/>
  <c r="JW17" i="9"/>
  <c r="JY17" i="9" s="1"/>
  <c r="JT17" i="9"/>
  <c r="JV17" i="9" s="1"/>
  <c r="JW8" i="9"/>
  <c r="JY8" i="9" s="1"/>
  <c r="JT8" i="9"/>
  <c r="JV8" i="9" s="1"/>
  <c r="JW16" i="9"/>
  <c r="JY16" i="9" s="1"/>
  <c r="JT16" i="9"/>
  <c r="JV16" i="9" s="1"/>
  <c r="Q34" i="3"/>
  <c r="S37" i="3"/>
  <c r="AQ28" i="3"/>
  <c r="AQ32" i="3" s="1"/>
  <c r="R30" i="3"/>
  <c r="Q31" i="3"/>
  <c r="T27" i="3"/>
  <c r="S28" i="3"/>
  <c r="S32" i="3" s="1"/>
  <c r="T14" i="3"/>
  <c r="T13" i="3"/>
  <c r="AS21" i="3"/>
  <c r="AS20" i="3"/>
  <c r="AP30" i="3"/>
  <c r="EW5" i="9"/>
  <c r="SN5" i="9" s="1"/>
  <c r="OM5" i="9"/>
  <c r="OM30" i="9" s="1"/>
  <c r="U4" i="3" s="1"/>
  <c r="FD3" i="9"/>
  <c r="SO3" i="9" s="1"/>
  <c r="ON3" i="9"/>
  <c r="FA5" i="9"/>
  <c r="EX5" i="9"/>
  <c r="ES30" i="9"/>
  <c r="FE3" i="9"/>
  <c r="FH3" i="9"/>
  <c r="AS23" i="3"/>
  <c r="AR22" i="3"/>
  <c r="JZ23" i="9" l="1"/>
  <c r="TG23" i="9" s="1"/>
  <c r="PF23" i="9"/>
  <c r="JZ27" i="9"/>
  <c r="TG27" i="9" s="1"/>
  <c r="PF27" i="9"/>
  <c r="JZ19" i="9"/>
  <c r="TG19" i="9" s="1"/>
  <c r="PF19" i="9"/>
  <c r="JZ29" i="9"/>
  <c r="TG29" i="9" s="1"/>
  <c r="PF29" i="9"/>
  <c r="JZ21" i="9"/>
  <c r="TG21" i="9" s="1"/>
  <c r="PF21" i="9"/>
  <c r="JZ20" i="9"/>
  <c r="TG20" i="9" s="1"/>
  <c r="PF20" i="9"/>
  <c r="JZ8" i="9"/>
  <c r="TG8" i="9" s="1"/>
  <c r="PF8" i="9"/>
  <c r="JZ12" i="9"/>
  <c r="TG12" i="9" s="1"/>
  <c r="PF12" i="9"/>
  <c r="JZ9" i="9"/>
  <c r="TG9" i="9" s="1"/>
  <c r="PF9" i="9"/>
  <c r="JZ14" i="9"/>
  <c r="TG14" i="9" s="1"/>
  <c r="PF14" i="9"/>
  <c r="JZ15" i="9"/>
  <c r="TG15" i="9" s="1"/>
  <c r="PF15" i="9"/>
  <c r="JZ25" i="9"/>
  <c r="TG25" i="9" s="1"/>
  <c r="PF25" i="9"/>
  <c r="JZ28" i="9"/>
  <c r="TG28" i="9" s="1"/>
  <c r="PF28" i="9"/>
  <c r="JZ24" i="9"/>
  <c r="TG24" i="9" s="1"/>
  <c r="PF24" i="9"/>
  <c r="JZ16" i="9"/>
  <c r="TG16" i="9" s="1"/>
  <c r="PF16" i="9"/>
  <c r="JZ17" i="9"/>
  <c r="TG17" i="9" s="1"/>
  <c r="PF17" i="9"/>
  <c r="JZ26" i="9"/>
  <c r="TG26" i="9" s="1"/>
  <c r="PF26" i="9"/>
  <c r="JZ11" i="9"/>
  <c r="TG11" i="9" s="1"/>
  <c r="PF11" i="9"/>
  <c r="JZ18" i="9"/>
  <c r="TG18" i="9" s="1"/>
  <c r="PF18" i="9"/>
  <c r="JZ13" i="9"/>
  <c r="TG13" i="9" s="1"/>
  <c r="PF13" i="9"/>
  <c r="JZ10" i="9"/>
  <c r="TG10" i="9" s="1"/>
  <c r="PF10" i="9"/>
  <c r="JZ7" i="9"/>
  <c r="TG7" i="9" s="1"/>
  <c r="PF7" i="9"/>
  <c r="JZ6" i="9"/>
  <c r="TG6" i="9" s="1"/>
  <c r="PF6" i="9"/>
  <c r="JZ22" i="9"/>
  <c r="TG22" i="9" s="1"/>
  <c r="PF22" i="9"/>
  <c r="KD28" i="9"/>
  <c r="KF28" i="9" s="1"/>
  <c r="KA28" i="9"/>
  <c r="KC28" i="9" s="1"/>
  <c r="KD24" i="9"/>
  <c r="KF24" i="9" s="1"/>
  <c r="KA24" i="9"/>
  <c r="KC24" i="9" s="1"/>
  <c r="KA17" i="9"/>
  <c r="KC17" i="9" s="1"/>
  <c r="KD17" i="9"/>
  <c r="KF17" i="9" s="1"/>
  <c r="KA10" i="9"/>
  <c r="KC10" i="9" s="1"/>
  <c r="KD10" i="9"/>
  <c r="KF10" i="9" s="1"/>
  <c r="KA6" i="9"/>
  <c r="KC6" i="9" s="1"/>
  <c r="KD6" i="9"/>
  <c r="KF6" i="9" s="1"/>
  <c r="KA22" i="9"/>
  <c r="KC22" i="9" s="1"/>
  <c r="KD22" i="9"/>
  <c r="KF22" i="9" s="1"/>
  <c r="KD23" i="9"/>
  <c r="KF23" i="9" s="1"/>
  <c r="KA23" i="9"/>
  <c r="KC23" i="9" s="1"/>
  <c r="KA27" i="9"/>
  <c r="KC27" i="9" s="1"/>
  <c r="KD27" i="9"/>
  <c r="KF27" i="9" s="1"/>
  <c r="KA19" i="9"/>
  <c r="KC19" i="9" s="1"/>
  <c r="KD19" i="9"/>
  <c r="KF19" i="9" s="1"/>
  <c r="KA29" i="9"/>
  <c r="KC29" i="9" s="1"/>
  <c r="KD29" i="9"/>
  <c r="KF29" i="9" s="1"/>
  <c r="KD21" i="9"/>
  <c r="KF21" i="9" s="1"/>
  <c r="KA21" i="9"/>
  <c r="KC21" i="9" s="1"/>
  <c r="JY4" i="9"/>
  <c r="KD20" i="9"/>
  <c r="KF20" i="9" s="1"/>
  <c r="KA20" i="9"/>
  <c r="KC20" i="9" s="1"/>
  <c r="KA25" i="9"/>
  <c r="KC25" i="9" s="1"/>
  <c r="KD25" i="9"/>
  <c r="KF25" i="9" s="1"/>
  <c r="KA16" i="9"/>
  <c r="KC16" i="9" s="1"/>
  <c r="KD16" i="9"/>
  <c r="KF16" i="9" s="1"/>
  <c r="KD26" i="9"/>
  <c r="KF26" i="9" s="1"/>
  <c r="KA26" i="9"/>
  <c r="KC26" i="9" s="1"/>
  <c r="KD11" i="9"/>
  <c r="KF11" i="9" s="1"/>
  <c r="KA11" i="9"/>
  <c r="KC11" i="9" s="1"/>
  <c r="KA18" i="9"/>
  <c r="KC18" i="9" s="1"/>
  <c r="KD18" i="9"/>
  <c r="KF18" i="9" s="1"/>
  <c r="KD13" i="9"/>
  <c r="KF13" i="9" s="1"/>
  <c r="KA13" i="9"/>
  <c r="KC13" i="9" s="1"/>
  <c r="KD7" i="9"/>
  <c r="KF7" i="9" s="1"/>
  <c r="KA7" i="9"/>
  <c r="KC7" i="9" s="1"/>
  <c r="KA8" i="9"/>
  <c r="KC8" i="9" s="1"/>
  <c r="KD8" i="9"/>
  <c r="KF8" i="9" s="1"/>
  <c r="KD15" i="9"/>
  <c r="KF15" i="9" s="1"/>
  <c r="KA15" i="9"/>
  <c r="KC15" i="9" s="1"/>
  <c r="KD12" i="9"/>
  <c r="KF12" i="9" s="1"/>
  <c r="KA12" i="9"/>
  <c r="KC12" i="9" s="1"/>
  <c r="KA9" i="9"/>
  <c r="KC9" i="9" s="1"/>
  <c r="KD9" i="9"/>
  <c r="KF9" i="9" s="1"/>
  <c r="KD4" i="9"/>
  <c r="KF4" i="9" s="1"/>
  <c r="KA4" i="9"/>
  <c r="KC4" i="9" s="1"/>
  <c r="KA14" i="9"/>
  <c r="KC14" i="9" s="1"/>
  <c r="KD14" i="9"/>
  <c r="KF14" i="9" s="1"/>
  <c r="R34" i="3"/>
  <c r="T37" i="3"/>
  <c r="S30" i="3"/>
  <c r="U27" i="3"/>
  <c r="T28" i="3"/>
  <c r="R31" i="3"/>
  <c r="T17" i="3"/>
  <c r="AP31" i="3"/>
  <c r="SN30" i="9"/>
  <c r="U36" i="3" s="1"/>
  <c r="QN30" i="9"/>
  <c r="U3" i="3" s="1"/>
  <c r="AQ30" i="3"/>
  <c r="AS22" i="3"/>
  <c r="AR25" i="3"/>
  <c r="FJ3" i="9"/>
  <c r="FG3" i="9"/>
  <c r="EZ5" i="9"/>
  <c r="EX30" i="9"/>
  <c r="FC5" i="9"/>
  <c r="FA30" i="9"/>
  <c r="FC30" i="9" s="1"/>
  <c r="FD30" i="9" s="1"/>
  <c r="KG15" i="9" l="1"/>
  <c r="TH15" i="9" s="1"/>
  <c r="PG15" i="9"/>
  <c r="KG7" i="9"/>
  <c r="TH7" i="9" s="1"/>
  <c r="PG7" i="9"/>
  <c r="KG26" i="9"/>
  <c r="TH26" i="9" s="1"/>
  <c r="PG26" i="9"/>
  <c r="KG19" i="9"/>
  <c r="TH19" i="9" s="1"/>
  <c r="PG19" i="9"/>
  <c r="KG6" i="9"/>
  <c r="TH6" i="9" s="1"/>
  <c r="PG6" i="9"/>
  <c r="KG17" i="9"/>
  <c r="TH17" i="9" s="1"/>
  <c r="PG17" i="9"/>
  <c r="KG8" i="9"/>
  <c r="TH8" i="9" s="1"/>
  <c r="PG8" i="9"/>
  <c r="KG16" i="9"/>
  <c r="TH16" i="9" s="1"/>
  <c r="PG16" i="9"/>
  <c r="KG21" i="9"/>
  <c r="TH21" i="9" s="1"/>
  <c r="PG21" i="9"/>
  <c r="KG23" i="9"/>
  <c r="TH23" i="9" s="1"/>
  <c r="PG23" i="9"/>
  <c r="KG28" i="9"/>
  <c r="TH28" i="9" s="1"/>
  <c r="PG28" i="9"/>
  <c r="KG4" i="9"/>
  <c r="TH4" i="9" s="1"/>
  <c r="PG4" i="9"/>
  <c r="KG12" i="9"/>
  <c r="TH12" i="9" s="1"/>
  <c r="PG12" i="9"/>
  <c r="KG13" i="9"/>
  <c r="TH13" i="9" s="1"/>
  <c r="PG13" i="9"/>
  <c r="KG11" i="9"/>
  <c r="TH11" i="9" s="1"/>
  <c r="PG11" i="9"/>
  <c r="KG20" i="9"/>
  <c r="TH20" i="9" s="1"/>
  <c r="PG20" i="9"/>
  <c r="KG29" i="9"/>
  <c r="TH29" i="9" s="1"/>
  <c r="PG29" i="9"/>
  <c r="KG27" i="9"/>
  <c r="TH27" i="9" s="1"/>
  <c r="PG27" i="9"/>
  <c r="KG22" i="9"/>
  <c r="TH22" i="9" s="1"/>
  <c r="PG22" i="9"/>
  <c r="KG10" i="9"/>
  <c r="TH10" i="9" s="1"/>
  <c r="PG10" i="9"/>
  <c r="KG14" i="9"/>
  <c r="TH14" i="9" s="1"/>
  <c r="PG14" i="9"/>
  <c r="KG9" i="9"/>
  <c r="TH9" i="9" s="1"/>
  <c r="PG9" i="9"/>
  <c r="KG18" i="9"/>
  <c r="TH18" i="9" s="1"/>
  <c r="PG18" i="9"/>
  <c r="KG25" i="9"/>
  <c r="TH25" i="9" s="1"/>
  <c r="PG25" i="9"/>
  <c r="JZ4" i="9"/>
  <c r="TG4" i="9" s="1"/>
  <c r="PF4" i="9"/>
  <c r="KG24" i="9"/>
  <c r="TH24" i="9" s="1"/>
  <c r="PG24" i="9"/>
  <c r="KH4" i="9"/>
  <c r="KJ4" i="9" s="1"/>
  <c r="KK4" i="9"/>
  <c r="KH12" i="9"/>
  <c r="KJ12" i="9" s="1"/>
  <c r="KK12" i="9"/>
  <c r="KM12" i="9" s="1"/>
  <c r="KH13" i="9"/>
  <c r="KJ13" i="9" s="1"/>
  <c r="KK13" i="9"/>
  <c r="KM13" i="9" s="1"/>
  <c r="KH11" i="9"/>
  <c r="KJ11" i="9" s="1"/>
  <c r="KK11" i="9"/>
  <c r="KM11" i="9" s="1"/>
  <c r="KH20" i="9"/>
  <c r="KJ20" i="9" s="1"/>
  <c r="KK20" i="9"/>
  <c r="KM20" i="9" s="1"/>
  <c r="KH28" i="9"/>
  <c r="KJ28" i="9" s="1"/>
  <c r="KK28" i="9"/>
  <c r="KM28" i="9" s="1"/>
  <c r="KH9" i="9"/>
  <c r="KJ9" i="9" s="1"/>
  <c r="KK9" i="9"/>
  <c r="KM9" i="9" s="1"/>
  <c r="KK18" i="9"/>
  <c r="KM18" i="9" s="1"/>
  <c r="KH18" i="9"/>
  <c r="KJ18" i="9" s="1"/>
  <c r="KK10" i="9"/>
  <c r="KM10" i="9" s="1"/>
  <c r="KH10" i="9"/>
  <c r="KJ10" i="9" s="1"/>
  <c r="KH8" i="9"/>
  <c r="KJ8" i="9" s="1"/>
  <c r="KK8" i="9"/>
  <c r="KM8" i="9" s="1"/>
  <c r="KH16" i="9"/>
  <c r="KJ16" i="9" s="1"/>
  <c r="KK16" i="9"/>
  <c r="KM16" i="9" s="1"/>
  <c r="KH19" i="9"/>
  <c r="KJ19" i="9" s="1"/>
  <c r="KK19" i="9"/>
  <c r="KM19" i="9" s="1"/>
  <c r="KH6" i="9"/>
  <c r="KJ6" i="9" s="1"/>
  <c r="KK6" i="9"/>
  <c r="KM6" i="9" s="1"/>
  <c r="KH17" i="9"/>
  <c r="KJ17" i="9" s="1"/>
  <c r="KK17" i="9"/>
  <c r="KM17" i="9" s="1"/>
  <c r="KH21" i="9"/>
  <c r="KJ21" i="9" s="1"/>
  <c r="KK21" i="9"/>
  <c r="KM21" i="9" s="1"/>
  <c r="KH23" i="9"/>
  <c r="KJ23" i="9" s="1"/>
  <c r="KK23" i="9"/>
  <c r="KM23" i="9" s="1"/>
  <c r="KH14" i="9"/>
  <c r="KJ14" i="9" s="1"/>
  <c r="KK14" i="9"/>
  <c r="KM14" i="9" s="1"/>
  <c r="KH25" i="9"/>
  <c r="KJ25" i="9" s="1"/>
  <c r="KK25" i="9"/>
  <c r="KM25" i="9" s="1"/>
  <c r="KH29" i="9"/>
  <c r="KJ29" i="9" s="1"/>
  <c r="KK29" i="9"/>
  <c r="KM29" i="9" s="1"/>
  <c r="KH27" i="9"/>
  <c r="KJ27" i="9" s="1"/>
  <c r="KK27" i="9"/>
  <c r="KM27" i="9" s="1"/>
  <c r="KH22" i="9"/>
  <c r="KJ22" i="9" s="1"/>
  <c r="KK22" i="9"/>
  <c r="KM22" i="9" s="1"/>
  <c r="KH15" i="9"/>
  <c r="KJ15" i="9" s="1"/>
  <c r="KK15" i="9"/>
  <c r="KM15" i="9" s="1"/>
  <c r="KH7" i="9"/>
  <c r="KJ7" i="9" s="1"/>
  <c r="KK7" i="9"/>
  <c r="KM7" i="9" s="1"/>
  <c r="KK26" i="9"/>
  <c r="KM26" i="9" s="1"/>
  <c r="KH26" i="9"/>
  <c r="KJ26" i="9" s="1"/>
  <c r="KH24" i="9"/>
  <c r="KJ24" i="9" s="1"/>
  <c r="KK24" i="9"/>
  <c r="KM24" i="9" s="1"/>
  <c r="S34" i="3"/>
  <c r="U37" i="3"/>
  <c r="T30" i="3"/>
  <c r="T31" i="3" s="1"/>
  <c r="T32" i="3"/>
  <c r="AS25" i="3"/>
  <c r="AR28" i="3"/>
  <c r="AR32" i="3" s="1"/>
  <c r="S31" i="3"/>
  <c r="V27" i="3"/>
  <c r="U28" i="3"/>
  <c r="AQ31" i="3"/>
  <c r="U14" i="3"/>
  <c r="U13" i="3"/>
  <c r="FD5" i="9"/>
  <c r="SO5" i="9" s="1"/>
  <c r="ON5" i="9"/>
  <c r="ON30" i="9" s="1"/>
  <c r="V4" i="3" s="1"/>
  <c r="FK3" i="9"/>
  <c r="SP3" i="9" s="1"/>
  <c r="OO3" i="9"/>
  <c r="FL3" i="9"/>
  <c r="FO3" i="9"/>
  <c r="FE5" i="9"/>
  <c r="FH5" i="9"/>
  <c r="EZ30" i="9"/>
  <c r="KN15" i="9" l="1"/>
  <c r="TI15" i="9" s="1"/>
  <c r="PH15" i="9"/>
  <c r="KN27" i="9"/>
  <c r="TI27" i="9" s="1"/>
  <c r="PH27" i="9"/>
  <c r="KN25" i="9"/>
  <c r="TI25" i="9" s="1"/>
  <c r="PH25" i="9"/>
  <c r="KN23" i="9"/>
  <c r="TI23" i="9" s="1"/>
  <c r="PH23" i="9"/>
  <c r="KN17" i="9"/>
  <c r="TI17" i="9" s="1"/>
  <c r="PH17" i="9"/>
  <c r="KN19" i="9"/>
  <c r="TI19" i="9" s="1"/>
  <c r="PH19" i="9"/>
  <c r="KN8" i="9"/>
  <c r="TI8" i="9" s="1"/>
  <c r="PH8" i="9"/>
  <c r="KN28" i="9"/>
  <c r="TI28" i="9" s="1"/>
  <c r="PH28" i="9"/>
  <c r="KN11" i="9"/>
  <c r="TI11" i="9" s="1"/>
  <c r="PH11" i="9"/>
  <c r="KN12" i="9"/>
  <c r="TI12" i="9" s="1"/>
  <c r="PH12" i="9"/>
  <c r="KN26" i="9"/>
  <c r="TI26" i="9" s="1"/>
  <c r="PH26" i="9"/>
  <c r="KN18" i="9"/>
  <c r="TI18" i="9" s="1"/>
  <c r="PH18" i="9"/>
  <c r="KN24" i="9"/>
  <c r="TI24" i="9" s="1"/>
  <c r="PH24" i="9"/>
  <c r="KN7" i="9"/>
  <c r="TI7" i="9" s="1"/>
  <c r="PH7" i="9"/>
  <c r="KN22" i="9"/>
  <c r="TI22" i="9" s="1"/>
  <c r="PH22" i="9"/>
  <c r="KN29" i="9"/>
  <c r="TI29" i="9" s="1"/>
  <c r="PH29" i="9"/>
  <c r="KN14" i="9"/>
  <c r="TI14" i="9" s="1"/>
  <c r="PH14" i="9"/>
  <c r="KN21" i="9"/>
  <c r="TI21" i="9" s="1"/>
  <c r="PH21" i="9"/>
  <c r="KN6" i="9"/>
  <c r="TI6" i="9" s="1"/>
  <c r="PH6" i="9"/>
  <c r="KN16" i="9"/>
  <c r="TI16" i="9" s="1"/>
  <c r="PH16" i="9"/>
  <c r="KN9" i="9"/>
  <c r="TI9" i="9" s="1"/>
  <c r="PH9" i="9"/>
  <c r="KN20" i="9"/>
  <c r="TI20" i="9" s="1"/>
  <c r="PH20" i="9"/>
  <c r="KN13" i="9"/>
  <c r="TI13" i="9" s="1"/>
  <c r="PH13" i="9"/>
  <c r="KN10" i="9"/>
  <c r="TI10" i="9" s="1"/>
  <c r="PH10" i="9"/>
  <c r="KM4" i="9"/>
  <c r="KR15" i="9"/>
  <c r="KT15" i="9" s="1"/>
  <c r="KO15" i="9"/>
  <c r="KQ15" i="9" s="1"/>
  <c r="KO25" i="9"/>
  <c r="KQ25" i="9" s="1"/>
  <c r="KR25" i="9"/>
  <c r="KT25" i="9" s="1"/>
  <c r="KO17" i="9"/>
  <c r="KQ17" i="9" s="1"/>
  <c r="KR17" i="9"/>
  <c r="KT17" i="9" s="1"/>
  <c r="KO11" i="9"/>
  <c r="KQ11" i="9" s="1"/>
  <c r="KR11" i="9"/>
  <c r="KT11" i="9" s="1"/>
  <c r="KR26" i="9"/>
  <c r="KT26" i="9" s="1"/>
  <c r="KO26" i="9"/>
  <c r="KQ26" i="9" s="1"/>
  <c r="KO24" i="9"/>
  <c r="KQ24" i="9" s="1"/>
  <c r="KR24" i="9"/>
  <c r="KT24" i="9" s="1"/>
  <c r="KR7" i="9"/>
  <c r="KT7" i="9" s="1"/>
  <c r="KO7" i="9"/>
  <c r="KQ7" i="9" s="1"/>
  <c r="KO22" i="9"/>
  <c r="KQ22" i="9" s="1"/>
  <c r="KR22" i="9"/>
  <c r="KT22" i="9" s="1"/>
  <c r="KO29" i="9"/>
  <c r="KQ29" i="9" s="1"/>
  <c r="KR29" i="9"/>
  <c r="KT29" i="9" s="1"/>
  <c r="KO14" i="9"/>
  <c r="KQ14" i="9" s="1"/>
  <c r="KR14" i="9"/>
  <c r="KT14" i="9" s="1"/>
  <c r="KO21" i="9"/>
  <c r="KQ21" i="9" s="1"/>
  <c r="KR21" i="9"/>
  <c r="KT21" i="9" s="1"/>
  <c r="KO6" i="9"/>
  <c r="KQ6" i="9" s="1"/>
  <c r="KR6" i="9"/>
  <c r="KT6" i="9" s="1"/>
  <c r="KR16" i="9"/>
  <c r="KT16" i="9" s="1"/>
  <c r="KO16" i="9"/>
  <c r="KQ16" i="9" s="1"/>
  <c r="KO9" i="9"/>
  <c r="KQ9" i="9" s="1"/>
  <c r="KR9" i="9"/>
  <c r="KT9" i="9" s="1"/>
  <c r="KR20" i="9"/>
  <c r="KT20" i="9" s="1"/>
  <c r="KO20" i="9"/>
  <c r="KQ20" i="9" s="1"/>
  <c r="KR13" i="9"/>
  <c r="KT13" i="9" s="1"/>
  <c r="KO13" i="9"/>
  <c r="KQ13" i="9" s="1"/>
  <c r="KR4" i="9"/>
  <c r="KT4" i="9" s="1"/>
  <c r="KO4" i="9"/>
  <c r="KQ4" i="9" s="1"/>
  <c r="KO10" i="9"/>
  <c r="KQ10" i="9" s="1"/>
  <c r="KR10" i="9"/>
  <c r="KT10" i="9" s="1"/>
  <c r="KO27" i="9"/>
  <c r="KQ27" i="9" s="1"/>
  <c r="KR27" i="9"/>
  <c r="KT27" i="9" s="1"/>
  <c r="KR23" i="9"/>
  <c r="KT23" i="9" s="1"/>
  <c r="KO23" i="9"/>
  <c r="KQ23" i="9" s="1"/>
  <c r="KO19" i="9"/>
  <c r="KQ19" i="9" s="1"/>
  <c r="KR19" i="9"/>
  <c r="KT19" i="9" s="1"/>
  <c r="KO8" i="9"/>
  <c r="KQ8" i="9" s="1"/>
  <c r="KR8" i="9"/>
  <c r="KT8" i="9" s="1"/>
  <c r="KR28" i="9"/>
  <c r="KT28" i="9" s="1"/>
  <c r="KO28" i="9"/>
  <c r="KQ28" i="9" s="1"/>
  <c r="KR12" i="9"/>
  <c r="KT12" i="9" s="1"/>
  <c r="KO12" i="9"/>
  <c r="KQ12" i="9" s="1"/>
  <c r="KR18" i="9"/>
  <c r="KT18" i="9" s="1"/>
  <c r="KO18" i="9"/>
  <c r="KQ18" i="9" s="1"/>
  <c r="V37" i="3"/>
  <c r="U32" i="3"/>
  <c r="T34" i="3"/>
  <c r="W27" i="3"/>
  <c r="V28" i="3"/>
  <c r="U30" i="3"/>
  <c r="U17" i="3"/>
  <c r="SO30" i="9"/>
  <c r="V36" i="3" s="1"/>
  <c r="QO30" i="9"/>
  <c r="V3" i="3" s="1"/>
  <c r="FG5" i="9"/>
  <c r="FE30" i="9"/>
  <c r="FQ3" i="9"/>
  <c r="FJ5" i="9"/>
  <c r="FH30" i="9"/>
  <c r="FJ30" i="9" s="1"/>
  <c r="FK30" i="9" s="1"/>
  <c r="FN3" i="9"/>
  <c r="AR30" i="3"/>
  <c r="KU19" i="9" l="1"/>
  <c r="TJ19" i="9" s="1"/>
  <c r="PI19" i="9"/>
  <c r="KU27" i="9"/>
  <c r="TJ27" i="9" s="1"/>
  <c r="PI27" i="9"/>
  <c r="KU21" i="9"/>
  <c r="TJ21" i="9" s="1"/>
  <c r="PI21" i="9"/>
  <c r="KU29" i="9"/>
  <c r="TJ29" i="9" s="1"/>
  <c r="PI29" i="9"/>
  <c r="KU17" i="9"/>
  <c r="TJ17" i="9" s="1"/>
  <c r="PI17" i="9"/>
  <c r="KU18" i="9"/>
  <c r="TJ18" i="9" s="1"/>
  <c r="PI18" i="9"/>
  <c r="KU28" i="9"/>
  <c r="TJ28" i="9" s="1"/>
  <c r="PI28" i="9"/>
  <c r="KU4" i="9"/>
  <c r="TJ4" i="9" s="1"/>
  <c r="PI4" i="9"/>
  <c r="KU20" i="9"/>
  <c r="TJ20" i="9" s="1"/>
  <c r="PI20" i="9"/>
  <c r="KU16" i="9"/>
  <c r="TJ16" i="9" s="1"/>
  <c r="PI16" i="9"/>
  <c r="KU7" i="9"/>
  <c r="TJ7" i="9" s="1"/>
  <c r="PI7" i="9"/>
  <c r="KU26" i="9"/>
  <c r="TJ26" i="9" s="1"/>
  <c r="PI26" i="9"/>
  <c r="KU15" i="9"/>
  <c r="TJ15" i="9" s="1"/>
  <c r="PI15" i="9"/>
  <c r="KU8" i="9"/>
  <c r="TJ8" i="9" s="1"/>
  <c r="PI8" i="9"/>
  <c r="KU10" i="9"/>
  <c r="TJ10" i="9" s="1"/>
  <c r="PI10" i="9"/>
  <c r="KU9" i="9"/>
  <c r="TJ9" i="9" s="1"/>
  <c r="PI9" i="9"/>
  <c r="KU6" i="9"/>
  <c r="TJ6" i="9" s="1"/>
  <c r="PI6" i="9"/>
  <c r="KU14" i="9"/>
  <c r="TJ14" i="9" s="1"/>
  <c r="PI14" i="9"/>
  <c r="KU22" i="9"/>
  <c r="TJ22" i="9" s="1"/>
  <c r="PI22" i="9"/>
  <c r="KU24" i="9"/>
  <c r="TJ24" i="9" s="1"/>
  <c r="PI24" i="9"/>
  <c r="KU11" i="9"/>
  <c r="TJ11" i="9" s="1"/>
  <c r="PI11" i="9"/>
  <c r="KU25" i="9"/>
  <c r="TJ25" i="9" s="1"/>
  <c r="PI25" i="9"/>
  <c r="KN4" i="9"/>
  <c r="TI4" i="9" s="1"/>
  <c r="PH4" i="9"/>
  <c r="KU12" i="9"/>
  <c r="TJ12" i="9" s="1"/>
  <c r="PI12" i="9"/>
  <c r="KU23" i="9"/>
  <c r="TJ23" i="9" s="1"/>
  <c r="PI23" i="9"/>
  <c r="KU13" i="9"/>
  <c r="TJ13" i="9" s="1"/>
  <c r="PI13" i="9"/>
  <c r="KV10" i="9"/>
  <c r="KX10" i="9" s="1"/>
  <c r="KY10" i="9"/>
  <c r="LA10" i="9" s="1"/>
  <c r="KV9" i="9"/>
  <c r="KX9" i="9" s="1"/>
  <c r="KY9" i="9"/>
  <c r="LA9" i="9" s="1"/>
  <c r="KV6" i="9"/>
  <c r="KX6" i="9" s="1"/>
  <c r="KY6" i="9"/>
  <c r="LA6" i="9" s="1"/>
  <c r="KV22" i="9"/>
  <c r="KX22" i="9" s="1"/>
  <c r="KY22" i="9"/>
  <c r="LA22" i="9" s="1"/>
  <c r="KY24" i="9"/>
  <c r="LA24" i="9" s="1"/>
  <c r="KV24" i="9"/>
  <c r="KX24" i="9" s="1"/>
  <c r="KV25" i="9"/>
  <c r="KX25" i="9" s="1"/>
  <c r="KY25" i="9"/>
  <c r="LA25" i="9" s="1"/>
  <c r="KY12" i="9"/>
  <c r="LA12" i="9" s="1"/>
  <c r="KV12" i="9"/>
  <c r="KX12" i="9" s="1"/>
  <c r="KV13" i="9"/>
  <c r="KX13" i="9" s="1"/>
  <c r="KY13" i="9"/>
  <c r="LA13" i="9" s="1"/>
  <c r="FS3" i="9"/>
  <c r="FV3" i="9"/>
  <c r="KV19" i="9"/>
  <c r="KX19" i="9" s="1"/>
  <c r="KY19" i="9"/>
  <c r="LA19" i="9" s="1"/>
  <c r="KV27" i="9"/>
  <c r="KX27" i="9" s="1"/>
  <c r="KY27" i="9"/>
  <c r="LA27" i="9" s="1"/>
  <c r="KV21" i="9"/>
  <c r="KX21" i="9" s="1"/>
  <c r="KY21" i="9"/>
  <c r="LA21" i="9" s="1"/>
  <c r="KV29" i="9"/>
  <c r="KX29" i="9" s="1"/>
  <c r="KY29" i="9"/>
  <c r="LA29" i="9" s="1"/>
  <c r="KV17" i="9"/>
  <c r="KX17" i="9" s="1"/>
  <c r="KY17" i="9"/>
  <c r="LA17" i="9" s="1"/>
  <c r="KY8" i="9"/>
  <c r="LA8" i="9" s="1"/>
  <c r="KV8" i="9"/>
  <c r="KX8" i="9" s="1"/>
  <c r="KV14" i="9"/>
  <c r="KX14" i="9" s="1"/>
  <c r="KY14" i="9"/>
  <c r="LA14" i="9" s="1"/>
  <c r="KV11" i="9"/>
  <c r="KX11" i="9" s="1"/>
  <c r="KY11" i="9"/>
  <c r="LA11" i="9" s="1"/>
  <c r="KV23" i="9"/>
  <c r="KX23" i="9" s="1"/>
  <c r="KY23" i="9"/>
  <c r="LA23" i="9" s="1"/>
  <c r="KV18" i="9"/>
  <c r="KX18" i="9" s="1"/>
  <c r="KY18" i="9"/>
  <c r="LA18" i="9" s="1"/>
  <c r="KY28" i="9"/>
  <c r="LA28" i="9" s="1"/>
  <c r="KV28" i="9"/>
  <c r="KX28" i="9" s="1"/>
  <c r="KY4" i="9"/>
  <c r="KV4" i="9"/>
  <c r="KX4" i="9" s="1"/>
  <c r="KY20" i="9"/>
  <c r="LA20" i="9" s="1"/>
  <c r="KV20" i="9"/>
  <c r="KX20" i="9" s="1"/>
  <c r="KY16" i="9"/>
  <c r="LA16" i="9" s="1"/>
  <c r="KV16" i="9"/>
  <c r="KX16" i="9" s="1"/>
  <c r="KV7" i="9"/>
  <c r="KX7" i="9" s="1"/>
  <c r="KY7" i="9"/>
  <c r="LA7" i="9" s="1"/>
  <c r="KV26" i="9"/>
  <c r="KX26" i="9" s="1"/>
  <c r="KY26" i="9"/>
  <c r="LA26" i="9" s="1"/>
  <c r="KV15" i="9"/>
  <c r="KX15" i="9" s="1"/>
  <c r="KY15" i="9"/>
  <c r="LA15" i="9" s="1"/>
  <c r="W37" i="3"/>
  <c r="U34" i="3"/>
  <c r="X27" i="3"/>
  <c r="W28" i="3"/>
  <c r="U31" i="3"/>
  <c r="V14" i="3"/>
  <c r="V32" i="3" s="1"/>
  <c r="V13" i="3"/>
  <c r="FR3" i="9"/>
  <c r="SQ3" i="9" s="1"/>
  <c r="OP3" i="9"/>
  <c r="FK5" i="9"/>
  <c r="SP5" i="9" s="1"/>
  <c r="OO5" i="9"/>
  <c r="OO30" i="9" s="1"/>
  <c r="W4" i="3" s="1"/>
  <c r="FO5" i="9"/>
  <c r="FL5" i="9"/>
  <c r="FG30" i="9"/>
  <c r="AR31" i="3"/>
  <c r="LB15" i="9" l="1"/>
  <c r="TK15" i="9" s="1"/>
  <c r="PJ15" i="9"/>
  <c r="LB7" i="9"/>
  <c r="TK7" i="9" s="1"/>
  <c r="PJ7" i="9"/>
  <c r="LB23" i="9"/>
  <c r="TK23" i="9" s="1"/>
  <c r="PJ23" i="9"/>
  <c r="LB14" i="9"/>
  <c r="TK14" i="9" s="1"/>
  <c r="PJ14" i="9"/>
  <c r="LB17" i="9"/>
  <c r="TK17" i="9" s="1"/>
  <c r="PJ17" i="9"/>
  <c r="LB21" i="9"/>
  <c r="TK21" i="9" s="1"/>
  <c r="PJ21" i="9"/>
  <c r="LB19" i="9"/>
  <c r="TK19" i="9" s="1"/>
  <c r="PJ19" i="9"/>
  <c r="LB13" i="9"/>
  <c r="TK13" i="9" s="1"/>
  <c r="PJ13" i="9"/>
  <c r="LB25" i="9"/>
  <c r="TK25" i="9" s="1"/>
  <c r="PJ25" i="9"/>
  <c r="LB22" i="9"/>
  <c r="TK22" i="9" s="1"/>
  <c r="PJ22" i="9"/>
  <c r="LB9" i="9"/>
  <c r="TK9" i="9" s="1"/>
  <c r="PJ9" i="9"/>
  <c r="LB20" i="9"/>
  <c r="TK20" i="9" s="1"/>
  <c r="PJ20" i="9"/>
  <c r="LB28" i="9"/>
  <c r="TK28" i="9" s="1"/>
  <c r="PJ28" i="9"/>
  <c r="LB26" i="9"/>
  <c r="TK26" i="9" s="1"/>
  <c r="PJ26" i="9"/>
  <c r="LB18" i="9"/>
  <c r="TK18" i="9" s="1"/>
  <c r="PJ18" i="9"/>
  <c r="LB11" i="9"/>
  <c r="TK11" i="9" s="1"/>
  <c r="PJ11" i="9"/>
  <c r="LB29" i="9"/>
  <c r="TK29" i="9" s="1"/>
  <c r="PJ29" i="9"/>
  <c r="LB27" i="9"/>
  <c r="TK27" i="9" s="1"/>
  <c r="PJ27" i="9"/>
  <c r="LB6" i="9"/>
  <c r="TK6" i="9" s="1"/>
  <c r="PJ6" i="9"/>
  <c r="LB10" i="9"/>
  <c r="TK10" i="9" s="1"/>
  <c r="PJ10" i="9"/>
  <c r="LB16" i="9"/>
  <c r="TK16" i="9" s="1"/>
  <c r="PJ16" i="9"/>
  <c r="LB8" i="9"/>
  <c r="TK8" i="9" s="1"/>
  <c r="PJ8" i="9"/>
  <c r="LB12" i="9"/>
  <c r="TK12" i="9" s="1"/>
  <c r="PJ12" i="9"/>
  <c r="LB24" i="9"/>
  <c r="TK24" i="9" s="1"/>
  <c r="PJ24" i="9"/>
  <c r="LF15" i="9"/>
  <c r="LH15" i="9" s="1"/>
  <c r="LC15" i="9"/>
  <c r="LE15" i="9" s="1"/>
  <c r="LF23" i="9"/>
  <c r="LH23" i="9" s="1"/>
  <c r="LC23" i="9"/>
  <c r="LE23" i="9" s="1"/>
  <c r="LC17" i="9"/>
  <c r="LE17" i="9" s="1"/>
  <c r="LF17" i="9"/>
  <c r="LH17" i="9" s="1"/>
  <c r="LF19" i="9"/>
  <c r="LH19" i="9" s="1"/>
  <c r="LC19" i="9"/>
  <c r="LE19" i="9" s="1"/>
  <c r="LC13" i="9"/>
  <c r="LE13" i="9" s="1"/>
  <c r="LF13" i="9"/>
  <c r="LH13" i="9" s="1"/>
  <c r="LF25" i="9"/>
  <c r="LH25" i="9" s="1"/>
  <c r="LC25" i="9"/>
  <c r="LE25" i="9" s="1"/>
  <c r="LC9" i="9"/>
  <c r="LE9" i="9" s="1"/>
  <c r="LF9" i="9"/>
  <c r="LH9" i="9" s="1"/>
  <c r="LC26" i="9"/>
  <c r="LE26" i="9" s="1"/>
  <c r="LF26" i="9"/>
  <c r="LH26" i="9" s="1"/>
  <c r="LA4" i="9"/>
  <c r="LF18" i="9"/>
  <c r="LH18" i="9" s="1"/>
  <c r="LC18" i="9"/>
  <c r="LE18" i="9" s="1"/>
  <c r="LC11" i="9"/>
  <c r="LE11" i="9" s="1"/>
  <c r="LF11" i="9"/>
  <c r="LH11" i="9" s="1"/>
  <c r="LC29" i="9"/>
  <c r="LE29" i="9" s="1"/>
  <c r="LF29" i="9"/>
  <c r="LH29" i="9" s="1"/>
  <c r="LF27" i="9"/>
  <c r="LH27" i="9" s="1"/>
  <c r="LC27" i="9"/>
  <c r="LE27" i="9" s="1"/>
  <c r="FU3" i="9"/>
  <c r="LC6" i="9"/>
  <c r="LE6" i="9" s="1"/>
  <c r="LF6" i="9"/>
  <c r="LH6" i="9" s="1"/>
  <c r="LF10" i="9"/>
  <c r="LH10" i="9" s="1"/>
  <c r="LC10" i="9"/>
  <c r="LE10" i="9" s="1"/>
  <c r="LC16" i="9"/>
  <c r="LE16" i="9" s="1"/>
  <c r="LF16" i="9"/>
  <c r="LH16" i="9" s="1"/>
  <c r="LF4" i="9"/>
  <c r="LH4" i="9" s="1"/>
  <c r="LC4" i="9"/>
  <c r="LE4" i="9" s="1"/>
  <c r="LF8" i="9"/>
  <c r="LH8" i="9" s="1"/>
  <c r="LC8" i="9"/>
  <c r="LE8" i="9" s="1"/>
  <c r="FX3" i="9"/>
  <c r="LF12" i="9"/>
  <c r="LH12" i="9" s="1"/>
  <c r="LC12" i="9"/>
  <c r="LE12" i="9" s="1"/>
  <c r="LF24" i="9"/>
  <c r="LH24" i="9" s="1"/>
  <c r="LC24" i="9"/>
  <c r="LE24" i="9" s="1"/>
  <c r="LF7" i="9"/>
  <c r="LH7" i="9" s="1"/>
  <c r="LC7" i="9"/>
  <c r="LE7" i="9" s="1"/>
  <c r="LC14" i="9"/>
  <c r="LE14" i="9" s="1"/>
  <c r="LF14" i="9"/>
  <c r="LH14" i="9" s="1"/>
  <c r="LC21" i="9"/>
  <c r="LE21" i="9" s="1"/>
  <c r="LF21" i="9"/>
  <c r="LH21" i="9" s="1"/>
  <c r="LF22" i="9"/>
  <c r="LH22" i="9" s="1"/>
  <c r="LC22" i="9"/>
  <c r="LE22" i="9" s="1"/>
  <c r="LC20" i="9"/>
  <c r="LE20" i="9" s="1"/>
  <c r="LF20" i="9"/>
  <c r="LH20" i="9" s="1"/>
  <c r="LC28" i="9"/>
  <c r="LE28" i="9" s="1"/>
  <c r="LF28" i="9"/>
  <c r="LH28" i="9" s="1"/>
  <c r="X37" i="3"/>
  <c r="Y27" i="3"/>
  <c r="X28" i="3"/>
  <c r="V30" i="3"/>
  <c r="V34" i="3" s="1"/>
  <c r="V17" i="3"/>
  <c r="SP30" i="9"/>
  <c r="W36" i="3" s="1"/>
  <c r="QP30" i="9"/>
  <c r="W3" i="3" s="1"/>
  <c r="FN5" i="9"/>
  <c r="FL30" i="9"/>
  <c r="FQ5" i="9"/>
  <c r="FO30" i="9"/>
  <c r="FQ30" i="9" s="1"/>
  <c r="FR30" i="9" s="1"/>
  <c r="LI20" i="9" l="1"/>
  <c r="TL20" i="9" s="1"/>
  <c r="PK20" i="9"/>
  <c r="LI21" i="9"/>
  <c r="TL21" i="9" s="1"/>
  <c r="PK21" i="9"/>
  <c r="LI8" i="9"/>
  <c r="TL8" i="9" s="1"/>
  <c r="PK8" i="9"/>
  <c r="LI29" i="9"/>
  <c r="TL29" i="9" s="1"/>
  <c r="PK29" i="9"/>
  <c r="LI25" i="9"/>
  <c r="TL25" i="9" s="1"/>
  <c r="PK25" i="9"/>
  <c r="LI19" i="9"/>
  <c r="TL19" i="9" s="1"/>
  <c r="PK19" i="9"/>
  <c r="LI23" i="9"/>
  <c r="TL23" i="9" s="1"/>
  <c r="PK23" i="9"/>
  <c r="LI22" i="9"/>
  <c r="TL22" i="9" s="1"/>
  <c r="PK22" i="9"/>
  <c r="LI7" i="9"/>
  <c r="TL7" i="9" s="1"/>
  <c r="PK7" i="9"/>
  <c r="LI12" i="9"/>
  <c r="TL12" i="9" s="1"/>
  <c r="PK12" i="9"/>
  <c r="LI18" i="9"/>
  <c r="TL18" i="9" s="1"/>
  <c r="PK18" i="9"/>
  <c r="LI9" i="9"/>
  <c r="TL9" i="9" s="1"/>
  <c r="PK9" i="9"/>
  <c r="LI13" i="9"/>
  <c r="TL13" i="9" s="1"/>
  <c r="PK13" i="9"/>
  <c r="LI17" i="9"/>
  <c r="TL17" i="9" s="1"/>
  <c r="PK17" i="9"/>
  <c r="LI14" i="9"/>
  <c r="TL14" i="9" s="1"/>
  <c r="PK14" i="9"/>
  <c r="FY3" i="9"/>
  <c r="SR3" i="9" s="1"/>
  <c r="OQ3" i="9"/>
  <c r="LI4" i="9"/>
  <c r="TL4" i="9" s="1"/>
  <c r="PK4" i="9"/>
  <c r="LI10" i="9"/>
  <c r="TL10" i="9" s="1"/>
  <c r="PK10" i="9"/>
  <c r="LI11" i="9"/>
  <c r="TL11" i="9" s="1"/>
  <c r="PK11" i="9"/>
  <c r="LB4" i="9"/>
  <c r="TK4" i="9" s="1"/>
  <c r="PJ4" i="9"/>
  <c r="LI15" i="9"/>
  <c r="TL15" i="9" s="1"/>
  <c r="PK15" i="9"/>
  <c r="LI28" i="9"/>
  <c r="TL28" i="9" s="1"/>
  <c r="PK28" i="9"/>
  <c r="LI24" i="9"/>
  <c r="TL24" i="9" s="1"/>
  <c r="PK24" i="9"/>
  <c r="LI16" i="9"/>
  <c r="TL16" i="9" s="1"/>
  <c r="PK16" i="9"/>
  <c r="LI6" i="9"/>
  <c r="TL6" i="9" s="1"/>
  <c r="PK6" i="9"/>
  <c r="LI27" i="9"/>
  <c r="TL27" i="9" s="1"/>
  <c r="PK27" i="9"/>
  <c r="LI26" i="9"/>
  <c r="TL26" i="9" s="1"/>
  <c r="PK26" i="9"/>
  <c r="FN30" i="9"/>
  <c r="FS5" i="9"/>
  <c r="FV5" i="9"/>
  <c r="LM4" i="9"/>
  <c r="LJ4" i="9"/>
  <c r="LL4" i="9" s="1"/>
  <c r="LJ17" i="9"/>
  <c r="LL17" i="9" s="1"/>
  <c r="LM17" i="9"/>
  <c r="LO17" i="9" s="1"/>
  <c r="LM6" i="9"/>
  <c r="LO6" i="9" s="1"/>
  <c r="LJ6" i="9"/>
  <c r="LL6" i="9" s="1"/>
  <c r="LJ15" i="9"/>
  <c r="LL15" i="9" s="1"/>
  <c r="LM15" i="9"/>
  <c r="LO15" i="9" s="1"/>
  <c r="LM7" i="9"/>
  <c r="LO7" i="9" s="1"/>
  <c r="LJ7" i="9"/>
  <c r="LL7" i="9" s="1"/>
  <c r="LJ12" i="9"/>
  <c r="LL12" i="9" s="1"/>
  <c r="LM12" i="9"/>
  <c r="LO12" i="9" s="1"/>
  <c r="LM8" i="9"/>
  <c r="LO8" i="9" s="1"/>
  <c r="LJ8" i="9"/>
  <c r="LL8" i="9" s="1"/>
  <c r="LJ29" i="9"/>
  <c r="LL29" i="9" s="1"/>
  <c r="LM29" i="9"/>
  <c r="LO29" i="9" s="1"/>
  <c r="LJ26" i="9"/>
  <c r="LL26" i="9" s="1"/>
  <c r="LM26" i="9"/>
  <c r="LO26" i="9" s="1"/>
  <c r="LJ22" i="9"/>
  <c r="LL22" i="9" s="1"/>
  <c r="LM22" i="9"/>
  <c r="LO22" i="9" s="1"/>
  <c r="LJ24" i="9"/>
  <c r="LL24" i="9" s="1"/>
  <c r="LM24" i="9"/>
  <c r="LO24" i="9" s="1"/>
  <c r="LJ10" i="9"/>
  <c r="LL10" i="9" s="1"/>
  <c r="LM10" i="9"/>
  <c r="LO10" i="9" s="1"/>
  <c r="LJ11" i="9"/>
  <c r="LL11" i="9" s="1"/>
  <c r="LM11" i="9"/>
  <c r="LO11" i="9" s="1"/>
  <c r="LJ9" i="9"/>
  <c r="LL9" i="9" s="1"/>
  <c r="LM9" i="9"/>
  <c r="LO9" i="9" s="1"/>
  <c r="LJ13" i="9"/>
  <c r="LL13" i="9" s="1"/>
  <c r="LM13" i="9"/>
  <c r="LO13" i="9" s="1"/>
  <c r="LJ20" i="9"/>
  <c r="LL20" i="9" s="1"/>
  <c r="LM20" i="9"/>
  <c r="LO20" i="9" s="1"/>
  <c r="LJ21" i="9"/>
  <c r="LL21" i="9" s="1"/>
  <c r="LM21" i="9"/>
  <c r="LO21" i="9" s="1"/>
  <c r="LJ16" i="9"/>
  <c r="LL16" i="9" s="1"/>
  <c r="LM16" i="9"/>
  <c r="LO16" i="9" s="1"/>
  <c r="LJ27" i="9"/>
  <c r="LL27" i="9" s="1"/>
  <c r="LM27" i="9"/>
  <c r="LO27" i="9" s="1"/>
  <c r="LJ28" i="9"/>
  <c r="LL28" i="9" s="1"/>
  <c r="LM28" i="9"/>
  <c r="LO28" i="9" s="1"/>
  <c r="LJ14" i="9"/>
  <c r="LL14" i="9" s="1"/>
  <c r="LM14" i="9"/>
  <c r="LO14" i="9" s="1"/>
  <c r="FZ3" i="9"/>
  <c r="GC3" i="9"/>
  <c r="LJ18" i="9"/>
  <c r="LL18" i="9" s="1"/>
  <c r="LM18" i="9"/>
  <c r="LO18" i="9" s="1"/>
  <c r="LJ25" i="9"/>
  <c r="LL25" i="9" s="1"/>
  <c r="LM25" i="9"/>
  <c r="LO25" i="9" s="1"/>
  <c r="LJ19" i="9"/>
  <c r="LL19" i="9" s="1"/>
  <c r="LM19" i="9"/>
  <c r="LO19" i="9" s="1"/>
  <c r="LJ23" i="9"/>
  <c r="LL23" i="9" s="1"/>
  <c r="LM23" i="9"/>
  <c r="LO23" i="9" s="1"/>
  <c r="Y37" i="3"/>
  <c r="Z27" i="3"/>
  <c r="Y28" i="3"/>
  <c r="Y32" i="3" s="1"/>
  <c r="V31" i="3"/>
  <c r="W14" i="3"/>
  <c r="W32" i="3" s="1"/>
  <c r="W13" i="3"/>
  <c r="FR5" i="9"/>
  <c r="SQ5" i="9" s="1"/>
  <c r="OP5" i="9"/>
  <c r="OP30" i="9" s="1"/>
  <c r="X4" i="3" s="1"/>
  <c r="LP25" i="9" l="1"/>
  <c r="TM25" i="9" s="1"/>
  <c r="PL25" i="9"/>
  <c r="LP16" i="9"/>
  <c r="TM16" i="9" s="1"/>
  <c r="PL16" i="9"/>
  <c r="LP9" i="9"/>
  <c r="TM9" i="9" s="1"/>
  <c r="PL9" i="9"/>
  <c r="LP29" i="9"/>
  <c r="TM29" i="9" s="1"/>
  <c r="PL29" i="9"/>
  <c r="LP19" i="9"/>
  <c r="TM19" i="9" s="1"/>
  <c r="PL19" i="9"/>
  <c r="LP18" i="9"/>
  <c r="TM18" i="9" s="1"/>
  <c r="PL18" i="9"/>
  <c r="LP14" i="9"/>
  <c r="TM14" i="9" s="1"/>
  <c r="PL14" i="9"/>
  <c r="LP27" i="9"/>
  <c r="TM27" i="9" s="1"/>
  <c r="PL27" i="9"/>
  <c r="LP21" i="9"/>
  <c r="TM21" i="9" s="1"/>
  <c r="PL21" i="9"/>
  <c r="LP13" i="9"/>
  <c r="TM13" i="9" s="1"/>
  <c r="PL13" i="9"/>
  <c r="LP11" i="9"/>
  <c r="TM11" i="9" s="1"/>
  <c r="PL11" i="9"/>
  <c r="LP24" i="9"/>
  <c r="TM24" i="9" s="1"/>
  <c r="PL24" i="9"/>
  <c r="LP26" i="9"/>
  <c r="TM26" i="9" s="1"/>
  <c r="PL26" i="9"/>
  <c r="LP8" i="9"/>
  <c r="TM8" i="9" s="1"/>
  <c r="PL8" i="9"/>
  <c r="LP7" i="9"/>
  <c r="TM7" i="9" s="1"/>
  <c r="PL7" i="9"/>
  <c r="LP6" i="9"/>
  <c r="TM6" i="9" s="1"/>
  <c r="PL6" i="9"/>
  <c r="LP23" i="9"/>
  <c r="TM23" i="9" s="1"/>
  <c r="PL23" i="9"/>
  <c r="LP28" i="9"/>
  <c r="TM28" i="9" s="1"/>
  <c r="PL28" i="9"/>
  <c r="LP20" i="9"/>
  <c r="TM20" i="9" s="1"/>
  <c r="PL20" i="9"/>
  <c r="LP10" i="9"/>
  <c r="TM10" i="9" s="1"/>
  <c r="PL10" i="9"/>
  <c r="LP22" i="9"/>
  <c r="TM22" i="9" s="1"/>
  <c r="PL22" i="9"/>
  <c r="LP12" i="9"/>
  <c r="TM12" i="9" s="1"/>
  <c r="PL12" i="9"/>
  <c r="LP15" i="9"/>
  <c r="TM15" i="9" s="1"/>
  <c r="PL15" i="9"/>
  <c r="LP17" i="9"/>
  <c r="TM17" i="9" s="1"/>
  <c r="PL17" i="9"/>
  <c r="LQ7" i="9"/>
  <c r="LS7" i="9" s="1"/>
  <c r="LT7" i="9"/>
  <c r="LV7" i="9" s="1"/>
  <c r="LQ28" i="9"/>
  <c r="LS28" i="9" s="1"/>
  <c r="LT28" i="9"/>
  <c r="LV28" i="9" s="1"/>
  <c r="LQ16" i="9"/>
  <c r="LS16" i="9" s="1"/>
  <c r="LT16" i="9"/>
  <c r="LV16" i="9" s="1"/>
  <c r="LQ9" i="9"/>
  <c r="LS9" i="9" s="1"/>
  <c r="LT9" i="9"/>
  <c r="LV9" i="9" s="1"/>
  <c r="LQ22" i="9"/>
  <c r="LS22" i="9" s="1"/>
  <c r="LT22" i="9"/>
  <c r="LV22" i="9" s="1"/>
  <c r="LQ12" i="9"/>
  <c r="LS12" i="9" s="1"/>
  <c r="LT12" i="9"/>
  <c r="LV12" i="9" s="1"/>
  <c r="LQ17" i="9"/>
  <c r="LS17" i="9" s="1"/>
  <c r="LT17" i="9"/>
  <c r="LV17" i="9" s="1"/>
  <c r="LQ23" i="9"/>
  <c r="LS23" i="9" s="1"/>
  <c r="LT23" i="9"/>
  <c r="LV23" i="9" s="1"/>
  <c r="LQ25" i="9"/>
  <c r="LS25" i="9" s="1"/>
  <c r="LT25" i="9"/>
  <c r="LV25" i="9" s="1"/>
  <c r="GE3" i="9"/>
  <c r="FX5" i="9"/>
  <c r="FV30" i="9"/>
  <c r="FX30" i="9" s="1"/>
  <c r="FY30" i="9" s="1"/>
  <c r="LQ19" i="9"/>
  <c r="LS19" i="9" s="1"/>
  <c r="LT19" i="9"/>
  <c r="LV19" i="9" s="1"/>
  <c r="LQ18" i="9"/>
  <c r="LS18" i="9" s="1"/>
  <c r="LT18" i="9"/>
  <c r="LV18" i="9" s="1"/>
  <c r="LQ8" i="9"/>
  <c r="LS8" i="9" s="1"/>
  <c r="LT8" i="9"/>
  <c r="LV8" i="9" s="1"/>
  <c r="LQ6" i="9"/>
  <c r="LS6" i="9" s="1"/>
  <c r="LT6" i="9"/>
  <c r="LV6" i="9" s="1"/>
  <c r="LQ4" i="9"/>
  <c r="LS4" i="9" s="1"/>
  <c r="LT4" i="9"/>
  <c r="GB3" i="9"/>
  <c r="LQ20" i="9"/>
  <c r="LS20" i="9" s="1"/>
  <c r="LT20" i="9"/>
  <c r="LV20" i="9" s="1"/>
  <c r="LQ10" i="9"/>
  <c r="LS10" i="9" s="1"/>
  <c r="LT10" i="9"/>
  <c r="LV10" i="9" s="1"/>
  <c r="LQ29" i="9"/>
  <c r="LS29" i="9" s="1"/>
  <c r="LT29" i="9"/>
  <c r="LV29" i="9" s="1"/>
  <c r="LQ15" i="9"/>
  <c r="LS15" i="9" s="1"/>
  <c r="LT15" i="9"/>
  <c r="LV15" i="9" s="1"/>
  <c r="FU5" i="9"/>
  <c r="FS30" i="9"/>
  <c r="LQ14" i="9"/>
  <c r="LS14" i="9" s="1"/>
  <c r="LT14" i="9"/>
  <c r="LV14" i="9" s="1"/>
  <c r="LQ27" i="9"/>
  <c r="LS27" i="9" s="1"/>
  <c r="LT27" i="9"/>
  <c r="LV27" i="9" s="1"/>
  <c r="LQ21" i="9"/>
  <c r="LS21" i="9" s="1"/>
  <c r="LT21" i="9"/>
  <c r="LV21" i="9" s="1"/>
  <c r="LQ13" i="9"/>
  <c r="LS13" i="9" s="1"/>
  <c r="LT13" i="9"/>
  <c r="LV13" i="9" s="1"/>
  <c r="LQ11" i="9"/>
  <c r="LS11" i="9" s="1"/>
  <c r="LT11" i="9"/>
  <c r="LV11" i="9" s="1"/>
  <c r="LQ24" i="9"/>
  <c r="LS24" i="9" s="1"/>
  <c r="LT24" i="9"/>
  <c r="LV24" i="9" s="1"/>
  <c r="LQ26" i="9"/>
  <c r="LS26" i="9" s="1"/>
  <c r="LT26" i="9"/>
  <c r="LV26" i="9" s="1"/>
  <c r="LO4" i="9"/>
  <c r="Z37" i="3"/>
  <c r="Y30" i="3"/>
  <c r="AA27" i="3"/>
  <c r="Z28" i="3"/>
  <c r="Z32" i="3" s="1"/>
  <c r="W30" i="3"/>
  <c r="W34" i="3" s="1"/>
  <c r="W17" i="3"/>
  <c r="SQ30" i="9"/>
  <c r="X36" i="3" s="1"/>
  <c r="QQ30" i="9"/>
  <c r="X3" i="3" s="1"/>
  <c r="LW24" i="9" l="1"/>
  <c r="TN24" i="9" s="1"/>
  <c r="PM24" i="9"/>
  <c r="LP4" i="9"/>
  <c r="TM4" i="9" s="1"/>
  <c r="PL4" i="9"/>
  <c r="LW6" i="9"/>
  <c r="TN6" i="9" s="1"/>
  <c r="PM6" i="9"/>
  <c r="LW18" i="9"/>
  <c r="TN18" i="9" s="1"/>
  <c r="PM18" i="9"/>
  <c r="LW26" i="9"/>
  <c r="TN26" i="9" s="1"/>
  <c r="PM26" i="9"/>
  <c r="LW11" i="9"/>
  <c r="TN11" i="9" s="1"/>
  <c r="PM11" i="9"/>
  <c r="LW21" i="9"/>
  <c r="TN21" i="9" s="1"/>
  <c r="PM21" i="9"/>
  <c r="LW14" i="9"/>
  <c r="TN14" i="9" s="1"/>
  <c r="PM14" i="9"/>
  <c r="LW15" i="9"/>
  <c r="TN15" i="9" s="1"/>
  <c r="PM15" i="9"/>
  <c r="LW10" i="9"/>
  <c r="TN10" i="9" s="1"/>
  <c r="PM10" i="9"/>
  <c r="FY5" i="9"/>
  <c r="SR5" i="9" s="1"/>
  <c r="SR30" i="9" s="1"/>
  <c r="OQ5" i="9"/>
  <c r="OQ30" i="9" s="1"/>
  <c r="LW23" i="9"/>
  <c r="TN23" i="9" s="1"/>
  <c r="PM23" i="9"/>
  <c r="LW12" i="9"/>
  <c r="TN12" i="9" s="1"/>
  <c r="PM12" i="9"/>
  <c r="LW9" i="9"/>
  <c r="TN9" i="9" s="1"/>
  <c r="PM9" i="9"/>
  <c r="LW28" i="9"/>
  <c r="TN28" i="9" s="1"/>
  <c r="PM28" i="9"/>
  <c r="LW8" i="9"/>
  <c r="TN8" i="9" s="1"/>
  <c r="PM8" i="9"/>
  <c r="LW19" i="9"/>
  <c r="TN19" i="9" s="1"/>
  <c r="PM19" i="9"/>
  <c r="GF3" i="9"/>
  <c r="SS3" i="9" s="1"/>
  <c r="OR3" i="9"/>
  <c r="LW13" i="9"/>
  <c r="TN13" i="9" s="1"/>
  <c r="PM13" i="9"/>
  <c r="LW27" i="9"/>
  <c r="TN27" i="9" s="1"/>
  <c r="PM27" i="9"/>
  <c r="LW29" i="9"/>
  <c r="TN29" i="9" s="1"/>
  <c r="PM29" i="9"/>
  <c r="LW20" i="9"/>
  <c r="TN20" i="9" s="1"/>
  <c r="PM20" i="9"/>
  <c r="LW25" i="9"/>
  <c r="TN25" i="9" s="1"/>
  <c r="PM25" i="9"/>
  <c r="LW17" i="9"/>
  <c r="TN17" i="9" s="1"/>
  <c r="PM17" i="9"/>
  <c r="LW22" i="9"/>
  <c r="TN22" i="9" s="1"/>
  <c r="PM22" i="9"/>
  <c r="LW16" i="9"/>
  <c r="TN16" i="9" s="1"/>
  <c r="PM16" i="9"/>
  <c r="LW7" i="9"/>
  <c r="TN7" i="9" s="1"/>
  <c r="PM7" i="9"/>
  <c r="LV4" i="9"/>
  <c r="MA18" i="9"/>
  <c r="MC18" i="9" s="1"/>
  <c r="LX18" i="9"/>
  <c r="LZ18" i="9" s="1"/>
  <c r="MA25" i="9"/>
  <c r="MC25" i="9" s="1"/>
  <c r="LX25" i="9"/>
  <c r="LZ25" i="9" s="1"/>
  <c r="LX16" i="9"/>
  <c r="LZ16" i="9" s="1"/>
  <c r="MA16" i="9"/>
  <c r="MC16" i="9" s="1"/>
  <c r="MA11" i="9"/>
  <c r="MC11" i="9" s="1"/>
  <c r="LX11" i="9"/>
  <c r="LZ11" i="9" s="1"/>
  <c r="LX14" i="9"/>
  <c r="LZ14" i="9" s="1"/>
  <c r="MA14" i="9"/>
  <c r="MC14" i="9" s="1"/>
  <c r="MA10" i="9"/>
  <c r="MC10" i="9" s="1"/>
  <c r="LX10" i="9"/>
  <c r="LZ10" i="9" s="1"/>
  <c r="GG3" i="9"/>
  <c r="GJ3" i="9"/>
  <c r="MA19" i="9"/>
  <c r="MC19" i="9" s="1"/>
  <c r="LX19" i="9"/>
  <c r="LZ19" i="9" s="1"/>
  <c r="MA23" i="9"/>
  <c r="MC23" i="9" s="1"/>
  <c r="LX23" i="9"/>
  <c r="LZ23" i="9" s="1"/>
  <c r="LX12" i="9"/>
  <c r="LZ12" i="9" s="1"/>
  <c r="MA12" i="9"/>
  <c r="MC12" i="9" s="1"/>
  <c r="MA9" i="9"/>
  <c r="MC9" i="9" s="1"/>
  <c r="LX9" i="9"/>
  <c r="LZ9" i="9" s="1"/>
  <c r="LX28" i="9"/>
  <c r="LZ28" i="9" s="1"/>
  <c r="MA28" i="9"/>
  <c r="MC28" i="9" s="1"/>
  <c r="MA17" i="9"/>
  <c r="MC17" i="9" s="1"/>
  <c r="LX17" i="9"/>
  <c r="LZ17" i="9" s="1"/>
  <c r="LX22" i="9"/>
  <c r="LZ22" i="9" s="1"/>
  <c r="MA22" i="9"/>
  <c r="MC22" i="9" s="1"/>
  <c r="MA7" i="9"/>
  <c r="MC7" i="9" s="1"/>
  <c r="LX7" i="9"/>
  <c r="LZ7" i="9" s="1"/>
  <c r="MA26" i="9"/>
  <c r="MC26" i="9" s="1"/>
  <c r="LX26" i="9"/>
  <c r="LZ26" i="9" s="1"/>
  <c r="MA21" i="9"/>
  <c r="MC21" i="9" s="1"/>
  <c r="LX21" i="9"/>
  <c r="LZ21" i="9" s="1"/>
  <c r="MA15" i="9"/>
  <c r="MC15" i="9" s="1"/>
  <c r="LX15" i="9"/>
  <c r="LZ15" i="9" s="1"/>
  <c r="LX6" i="9"/>
  <c r="LZ6" i="9" s="1"/>
  <c r="MA6" i="9"/>
  <c r="MC6" i="9" s="1"/>
  <c r="LX24" i="9"/>
  <c r="LZ24" i="9" s="1"/>
  <c r="MA24" i="9"/>
  <c r="MC24" i="9" s="1"/>
  <c r="MA13" i="9"/>
  <c r="MC13" i="9" s="1"/>
  <c r="LX13" i="9"/>
  <c r="LZ13" i="9" s="1"/>
  <c r="MA27" i="9"/>
  <c r="MC27" i="9" s="1"/>
  <c r="LX27" i="9"/>
  <c r="LZ27" i="9" s="1"/>
  <c r="FZ5" i="9"/>
  <c r="GC5" i="9"/>
  <c r="FU30" i="9"/>
  <c r="MA29" i="9"/>
  <c r="MC29" i="9" s="1"/>
  <c r="LX29" i="9"/>
  <c r="LZ29" i="9" s="1"/>
  <c r="LX20" i="9"/>
  <c r="LZ20" i="9" s="1"/>
  <c r="MA20" i="9"/>
  <c r="MC20" i="9" s="1"/>
  <c r="LX4" i="9"/>
  <c r="LZ4" i="9" s="1"/>
  <c r="MA4" i="9"/>
  <c r="LX8" i="9"/>
  <c r="LZ8" i="9" s="1"/>
  <c r="MA8" i="9"/>
  <c r="MC8" i="9" s="1"/>
  <c r="AA37" i="3"/>
  <c r="Y31" i="3"/>
  <c r="Z30" i="3"/>
  <c r="AB27" i="3"/>
  <c r="AA28" i="3"/>
  <c r="AA32" i="3" s="1"/>
  <c r="W31" i="3"/>
  <c r="X14" i="3"/>
  <c r="X32" i="3" s="1"/>
  <c r="X13" i="3"/>
  <c r="MD13" i="9" l="1"/>
  <c r="TO13" i="9" s="1"/>
  <c r="PN13" i="9"/>
  <c r="MD21" i="9"/>
  <c r="TO21" i="9" s="1"/>
  <c r="PN21" i="9"/>
  <c r="MD7" i="9"/>
  <c r="TO7" i="9" s="1"/>
  <c r="PN7" i="9"/>
  <c r="MD17" i="9"/>
  <c r="TO17" i="9" s="1"/>
  <c r="PN17" i="9"/>
  <c r="MD9" i="9"/>
  <c r="TO9" i="9" s="1"/>
  <c r="PN9" i="9"/>
  <c r="MD23" i="9"/>
  <c r="TO23" i="9" s="1"/>
  <c r="PN23" i="9"/>
  <c r="MD18" i="9"/>
  <c r="TO18" i="9" s="1"/>
  <c r="PN18" i="9"/>
  <c r="MD8" i="9"/>
  <c r="TO8" i="9" s="1"/>
  <c r="PN8" i="9"/>
  <c r="MD27" i="9"/>
  <c r="TO27" i="9" s="1"/>
  <c r="PN27" i="9"/>
  <c r="MD6" i="9"/>
  <c r="TO6" i="9" s="1"/>
  <c r="PN6" i="9"/>
  <c r="MD29" i="9"/>
  <c r="TO29" i="9" s="1"/>
  <c r="PN29" i="9"/>
  <c r="MD24" i="9"/>
  <c r="TO24" i="9" s="1"/>
  <c r="PN24" i="9"/>
  <c r="MD22" i="9"/>
  <c r="TO22" i="9" s="1"/>
  <c r="PN22" i="9"/>
  <c r="MD28" i="9"/>
  <c r="TO28" i="9" s="1"/>
  <c r="PN28" i="9"/>
  <c r="MD12" i="9"/>
  <c r="TO12" i="9" s="1"/>
  <c r="PN12" i="9"/>
  <c r="LW4" i="9"/>
  <c r="TN4" i="9" s="1"/>
  <c r="PM4" i="9"/>
  <c r="MD15" i="9"/>
  <c r="TO15" i="9" s="1"/>
  <c r="PN15" i="9"/>
  <c r="MD26" i="9"/>
  <c r="TO26" i="9" s="1"/>
  <c r="PN26" i="9"/>
  <c r="MD19" i="9"/>
  <c r="TO19" i="9" s="1"/>
  <c r="PN19" i="9"/>
  <c r="MD10" i="9"/>
  <c r="TO10" i="9" s="1"/>
  <c r="PN10" i="9"/>
  <c r="MD11" i="9"/>
  <c r="TO11" i="9" s="1"/>
  <c r="PN11" i="9"/>
  <c r="MD25" i="9"/>
  <c r="TO25" i="9" s="1"/>
  <c r="PN25" i="9"/>
  <c r="MD20" i="9"/>
  <c r="TO20" i="9" s="1"/>
  <c r="PN20" i="9"/>
  <c r="MD14" i="9"/>
  <c r="TO14" i="9" s="1"/>
  <c r="PN14" i="9"/>
  <c r="MD16" i="9"/>
  <c r="TO16" i="9" s="1"/>
  <c r="PN16" i="9"/>
  <c r="MC4" i="9"/>
  <c r="GB5" i="9"/>
  <c r="FZ30" i="9"/>
  <c r="MH7" i="9"/>
  <c r="MJ7" i="9" s="1"/>
  <c r="ME7" i="9"/>
  <c r="MG7" i="9" s="1"/>
  <c r="MH17" i="9"/>
  <c r="MJ17" i="9" s="1"/>
  <c r="ME17" i="9"/>
  <c r="MG17" i="9" s="1"/>
  <c r="MH23" i="9"/>
  <c r="MJ23" i="9" s="1"/>
  <c r="ME23" i="9"/>
  <c r="MG23" i="9" s="1"/>
  <c r="GE5" i="9"/>
  <c r="GC30" i="9"/>
  <c r="GE30" i="9" s="1"/>
  <c r="GF30" i="9" s="1"/>
  <c r="MH28" i="9"/>
  <c r="MJ28" i="9" s="1"/>
  <c r="ME28" i="9"/>
  <c r="MG28" i="9" s="1"/>
  <c r="MH11" i="9"/>
  <c r="MJ11" i="9" s="1"/>
  <c r="ME11" i="9"/>
  <c r="MG11" i="9" s="1"/>
  <c r="MH25" i="9"/>
  <c r="MJ25" i="9" s="1"/>
  <c r="ME25" i="9"/>
  <c r="MG25" i="9" s="1"/>
  <c r="MH24" i="9"/>
  <c r="MJ24" i="9" s="1"/>
  <c r="ME24" i="9"/>
  <c r="MG24" i="9" s="1"/>
  <c r="MH15" i="9"/>
  <c r="MJ15" i="9" s="1"/>
  <c r="ME15" i="9"/>
  <c r="MG15" i="9" s="1"/>
  <c r="MH26" i="9"/>
  <c r="MJ26" i="9" s="1"/>
  <c r="ME26" i="9"/>
  <c r="MG26" i="9" s="1"/>
  <c r="MH19" i="9"/>
  <c r="MJ19" i="9" s="1"/>
  <c r="ME19" i="9"/>
  <c r="MG19" i="9" s="1"/>
  <c r="GI3" i="9"/>
  <c r="MH14" i="9"/>
  <c r="MJ14" i="9" s="1"/>
  <c r="ME14" i="9"/>
  <c r="MG14" i="9" s="1"/>
  <c r="MH16" i="9"/>
  <c r="MJ16" i="9" s="1"/>
  <c r="ME16" i="9"/>
  <c r="MG16" i="9" s="1"/>
  <c r="MH29" i="9"/>
  <c r="MJ29" i="9" s="1"/>
  <c r="ME29" i="9"/>
  <c r="MG29" i="9" s="1"/>
  <c r="MH21" i="9"/>
  <c r="MJ21" i="9" s="1"/>
  <c r="ME21" i="9"/>
  <c r="MG21" i="9" s="1"/>
  <c r="MH9" i="9"/>
  <c r="MJ9" i="9" s="1"/>
  <c r="ME9" i="9"/>
  <c r="MG9" i="9" s="1"/>
  <c r="MH8" i="9"/>
  <c r="MJ8" i="9" s="1"/>
  <c r="ME8" i="9"/>
  <c r="MG8" i="9" s="1"/>
  <c r="MH20" i="9"/>
  <c r="MJ20" i="9" s="1"/>
  <c r="ME20" i="9"/>
  <c r="MG20" i="9" s="1"/>
  <c r="MH13" i="9"/>
  <c r="MJ13" i="9" s="1"/>
  <c r="ME13" i="9"/>
  <c r="MG13" i="9" s="1"/>
  <c r="MH22" i="9"/>
  <c r="MJ22" i="9" s="1"/>
  <c r="ME22" i="9"/>
  <c r="MG22" i="9" s="1"/>
  <c r="MH12" i="9"/>
  <c r="MJ12" i="9" s="1"/>
  <c r="ME12" i="9"/>
  <c r="MG12" i="9" s="1"/>
  <c r="MH10" i="9"/>
  <c r="MJ10" i="9" s="1"/>
  <c r="ME10" i="9"/>
  <c r="MG10" i="9" s="1"/>
  <c r="MH4" i="9"/>
  <c r="ME4" i="9"/>
  <c r="MG4" i="9" s="1"/>
  <c r="MH27" i="9"/>
  <c r="MJ27" i="9" s="1"/>
  <c r="ME27" i="9"/>
  <c r="MG27" i="9" s="1"/>
  <c r="MH6" i="9"/>
  <c r="MJ6" i="9" s="1"/>
  <c r="ME6" i="9"/>
  <c r="MG6" i="9" s="1"/>
  <c r="GL3" i="9"/>
  <c r="MH18" i="9"/>
  <c r="MJ18" i="9" s="1"/>
  <c r="ME18" i="9"/>
  <c r="MG18" i="9" s="1"/>
  <c r="AB37" i="3"/>
  <c r="Z31" i="3"/>
  <c r="AA30" i="3"/>
  <c r="AC27" i="3"/>
  <c r="AB28" i="3"/>
  <c r="AB32" i="3" s="1"/>
  <c r="AH14" i="3"/>
  <c r="AS14" i="3" s="1"/>
  <c r="X30" i="3"/>
  <c r="X34" i="3" s="1"/>
  <c r="Y34" i="3" s="1"/>
  <c r="Z34" i="3" s="1"/>
  <c r="AA34" i="3" s="1"/>
  <c r="X17" i="3"/>
  <c r="AH17" i="3" s="1"/>
  <c r="AS17" i="3" s="1"/>
  <c r="AH13" i="3"/>
  <c r="AS13" i="3" s="1"/>
  <c r="MK27" i="9" l="1"/>
  <c r="TP27" i="9" s="1"/>
  <c r="PO27" i="9"/>
  <c r="MK10" i="9"/>
  <c r="TP10" i="9" s="1"/>
  <c r="PO10" i="9"/>
  <c r="MK22" i="9"/>
  <c r="TP22" i="9" s="1"/>
  <c r="PO22" i="9"/>
  <c r="MK20" i="9"/>
  <c r="TP20" i="9" s="1"/>
  <c r="PO20" i="9"/>
  <c r="MK9" i="9"/>
  <c r="TP9" i="9" s="1"/>
  <c r="PO9" i="9"/>
  <c r="MK29" i="9"/>
  <c r="TP29" i="9" s="1"/>
  <c r="PO29" i="9"/>
  <c r="MK14" i="9"/>
  <c r="TP14" i="9" s="1"/>
  <c r="PO14" i="9"/>
  <c r="GM3" i="9"/>
  <c r="ST3" i="9" s="1"/>
  <c r="OS3" i="9"/>
  <c r="MK26" i="9"/>
  <c r="TP26" i="9" s="1"/>
  <c r="PO26" i="9"/>
  <c r="MK24" i="9"/>
  <c r="TP24" i="9" s="1"/>
  <c r="PO24" i="9"/>
  <c r="MK11" i="9"/>
  <c r="TP11" i="9" s="1"/>
  <c r="PO11" i="9"/>
  <c r="GF5" i="9"/>
  <c r="SS5" i="9" s="1"/>
  <c r="SS30" i="9" s="1"/>
  <c r="OR5" i="9"/>
  <c r="OR30" i="9" s="1"/>
  <c r="MK17" i="9"/>
  <c r="TP17" i="9" s="1"/>
  <c r="PO17" i="9"/>
  <c r="MK6" i="9"/>
  <c r="TP6" i="9" s="1"/>
  <c r="PO6" i="9"/>
  <c r="MK12" i="9"/>
  <c r="TP12" i="9" s="1"/>
  <c r="PO12" i="9"/>
  <c r="MK13" i="9"/>
  <c r="TP13" i="9" s="1"/>
  <c r="PO13" i="9"/>
  <c r="MK8" i="9"/>
  <c r="TP8" i="9" s="1"/>
  <c r="PO8" i="9"/>
  <c r="MK21" i="9"/>
  <c r="TP21" i="9" s="1"/>
  <c r="PO21" i="9"/>
  <c r="MK16" i="9"/>
  <c r="TP16" i="9" s="1"/>
  <c r="PO16" i="9"/>
  <c r="MD4" i="9"/>
  <c r="TO4" i="9" s="1"/>
  <c r="PN4" i="9"/>
  <c r="MK18" i="9"/>
  <c r="TP18" i="9" s="1"/>
  <c r="PO18" i="9"/>
  <c r="MK19" i="9"/>
  <c r="TP19" i="9" s="1"/>
  <c r="PO19" i="9"/>
  <c r="MK15" i="9"/>
  <c r="TP15" i="9" s="1"/>
  <c r="PO15" i="9"/>
  <c r="MK25" i="9"/>
  <c r="TP25" i="9" s="1"/>
  <c r="PO25" i="9"/>
  <c r="MK28" i="9"/>
  <c r="TP28" i="9" s="1"/>
  <c r="PO28" i="9"/>
  <c r="MK23" i="9"/>
  <c r="TP23" i="9" s="1"/>
  <c r="PO23" i="9"/>
  <c r="MK7" i="9"/>
  <c r="TP7" i="9" s="1"/>
  <c r="PO7" i="9"/>
  <c r="MO27" i="9"/>
  <c r="MQ27" i="9" s="1"/>
  <c r="ML27" i="9"/>
  <c r="MN27" i="9" s="1"/>
  <c r="MO22" i="9"/>
  <c r="MQ22" i="9" s="1"/>
  <c r="ML22" i="9"/>
  <c r="MN22" i="9" s="1"/>
  <c r="MO29" i="9"/>
  <c r="MQ29" i="9" s="1"/>
  <c r="ML29" i="9"/>
  <c r="MN29" i="9" s="1"/>
  <c r="MO19" i="9"/>
  <c r="MQ19" i="9" s="1"/>
  <c r="ML19" i="9"/>
  <c r="MN19" i="9" s="1"/>
  <c r="MO7" i="9"/>
  <c r="MQ7" i="9" s="1"/>
  <c r="ML7" i="9"/>
  <c r="MN7" i="9" s="1"/>
  <c r="MJ4" i="9"/>
  <c r="GQ3" i="9"/>
  <c r="GN3" i="9"/>
  <c r="GG5" i="9"/>
  <c r="GJ5" i="9"/>
  <c r="GB30" i="9"/>
  <c r="MO10" i="9"/>
  <c r="MQ10" i="9" s="1"/>
  <c r="ML10" i="9"/>
  <c r="MN10" i="9" s="1"/>
  <c r="MO20" i="9"/>
  <c r="MQ20" i="9" s="1"/>
  <c r="ML20" i="9"/>
  <c r="MN20" i="9" s="1"/>
  <c r="MO9" i="9"/>
  <c r="MQ9" i="9" s="1"/>
  <c r="ML9" i="9"/>
  <c r="MN9" i="9" s="1"/>
  <c r="MO14" i="9"/>
  <c r="MQ14" i="9" s="1"/>
  <c r="ML14" i="9"/>
  <c r="MN14" i="9" s="1"/>
  <c r="MO15" i="9"/>
  <c r="MQ15" i="9" s="1"/>
  <c r="ML15" i="9"/>
  <c r="MN15" i="9" s="1"/>
  <c r="MO25" i="9"/>
  <c r="MQ25" i="9" s="1"/>
  <c r="ML25" i="9"/>
  <c r="MN25" i="9" s="1"/>
  <c r="MO28" i="9"/>
  <c r="MQ28" i="9" s="1"/>
  <c r="ML28" i="9"/>
  <c r="MN28" i="9" s="1"/>
  <c r="MO23" i="9"/>
  <c r="MQ23" i="9" s="1"/>
  <c r="ML23" i="9"/>
  <c r="MN23" i="9" s="1"/>
  <c r="MO18" i="9"/>
  <c r="MQ18" i="9" s="1"/>
  <c r="ML18" i="9"/>
  <c r="MN18" i="9" s="1"/>
  <c r="MO6" i="9"/>
  <c r="MQ6" i="9" s="1"/>
  <c r="ML6" i="9"/>
  <c r="MN6" i="9" s="1"/>
  <c r="MO4" i="9"/>
  <c r="ML4" i="9"/>
  <c r="MN4" i="9" s="1"/>
  <c r="MO12" i="9"/>
  <c r="MQ12" i="9" s="1"/>
  <c r="ML12" i="9"/>
  <c r="MN12" i="9" s="1"/>
  <c r="MO13" i="9"/>
  <c r="MQ13" i="9" s="1"/>
  <c r="ML13" i="9"/>
  <c r="MN13" i="9" s="1"/>
  <c r="MO8" i="9"/>
  <c r="MQ8" i="9" s="1"/>
  <c r="ML8" i="9"/>
  <c r="MN8" i="9" s="1"/>
  <c r="MO21" i="9"/>
  <c r="MQ21" i="9" s="1"/>
  <c r="ML21" i="9"/>
  <c r="MN21" i="9" s="1"/>
  <c r="MO16" i="9"/>
  <c r="MQ16" i="9" s="1"/>
  <c r="ML16" i="9"/>
  <c r="MN16" i="9" s="1"/>
  <c r="MO26" i="9"/>
  <c r="MQ26" i="9" s="1"/>
  <c r="ML26" i="9"/>
  <c r="MN26" i="9" s="1"/>
  <c r="MO24" i="9"/>
  <c r="MQ24" i="9" s="1"/>
  <c r="ML24" i="9"/>
  <c r="MN24" i="9" s="1"/>
  <c r="MO11" i="9"/>
  <c r="MQ11" i="9" s="1"/>
  <c r="ML11" i="9"/>
  <c r="MN11" i="9" s="1"/>
  <c r="MO17" i="9"/>
  <c r="MQ17" i="9" s="1"/>
  <c r="ML17" i="9"/>
  <c r="MN17" i="9" s="1"/>
  <c r="AC37" i="3"/>
  <c r="AA31" i="3"/>
  <c r="AB30" i="3"/>
  <c r="AB34" i="3" s="1"/>
  <c r="AD27" i="3"/>
  <c r="AC28" i="3"/>
  <c r="AC32" i="3" s="1"/>
  <c r="X31" i="3"/>
  <c r="MR11" i="9" l="1"/>
  <c r="TQ11" i="9" s="1"/>
  <c r="PP11" i="9"/>
  <c r="MR21" i="9"/>
  <c r="TQ21" i="9" s="1"/>
  <c r="PP21" i="9"/>
  <c r="MR13" i="9"/>
  <c r="TQ13" i="9" s="1"/>
  <c r="PP13" i="9"/>
  <c r="MR18" i="9"/>
  <c r="TQ18" i="9" s="1"/>
  <c r="PP18" i="9"/>
  <c r="MR28" i="9"/>
  <c r="TQ28" i="9" s="1"/>
  <c r="PP28" i="9"/>
  <c r="MR15" i="9"/>
  <c r="TQ15" i="9" s="1"/>
  <c r="PP15" i="9"/>
  <c r="MR9" i="9"/>
  <c r="TQ9" i="9" s="1"/>
  <c r="PP9" i="9"/>
  <c r="MR10" i="9"/>
  <c r="TQ10" i="9" s="1"/>
  <c r="PP10" i="9"/>
  <c r="MR7" i="9"/>
  <c r="TQ7" i="9" s="1"/>
  <c r="PP7" i="9"/>
  <c r="MR29" i="9"/>
  <c r="TQ29" i="9" s="1"/>
  <c r="PP29" i="9"/>
  <c r="MR27" i="9"/>
  <c r="TQ27" i="9" s="1"/>
  <c r="PP27" i="9"/>
  <c r="MR26" i="9"/>
  <c r="TQ26" i="9" s="1"/>
  <c r="PP26" i="9"/>
  <c r="MR17" i="9"/>
  <c r="TQ17" i="9" s="1"/>
  <c r="PP17" i="9"/>
  <c r="MR24" i="9"/>
  <c r="TQ24" i="9" s="1"/>
  <c r="PP24" i="9"/>
  <c r="MR16" i="9"/>
  <c r="TQ16" i="9" s="1"/>
  <c r="PP16" i="9"/>
  <c r="MR8" i="9"/>
  <c r="TQ8" i="9" s="1"/>
  <c r="PP8" i="9"/>
  <c r="MR12" i="9"/>
  <c r="TQ12" i="9" s="1"/>
  <c r="PP12" i="9"/>
  <c r="MR6" i="9"/>
  <c r="TQ6" i="9" s="1"/>
  <c r="PP6" i="9"/>
  <c r="MR23" i="9"/>
  <c r="TQ23" i="9" s="1"/>
  <c r="PP23" i="9"/>
  <c r="MR25" i="9"/>
  <c r="TQ25" i="9" s="1"/>
  <c r="PP25" i="9"/>
  <c r="MR14" i="9"/>
  <c r="TQ14" i="9" s="1"/>
  <c r="PP14" i="9"/>
  <c r="MR20" i="9"/>
  <c r="TQ20" i="9" s="1"/>
  <c r="PP20" i="9"/>
  <c r="MK4" i="9"/>
  <c r="TP4" i="9" s="1"/>
  <c r="PO4" i="9"/>
  <c r="MR19" i="9"/>
  <c r="TQ19" i="9" s="1"/>
  <c r="PP19" i="9"/>
  <c r="MR22" i="9"/>
  <c r="TQ22" i="9" s="1"/>
  <c r="PP22" i="9"/>
  <c r="MS17" i="9"/>
  <c r="MU17" i="9" s="1"/>
  <c r="MV17" i="9"/>
  <c r="MX17" i="9" s="1"/>
  <c r="MV8" i="9"/>
  <c r="MX8" i="9" s="1"/>
  <c r="MS8" i="9"/>
  <c r="MU8" i="9" s="1"/>
  <c r="MV6" i="9"/>
  <c r="MX6" i="9" s="1"/>
  <c r="MS6" i="9"/>
  <c r="MU6" i="9" s="1"/>
  <c r="MS23" i="9"/>
  <c r="MU23" i="9" s="1"/>
  <c r="MV23" i="9"/>
  <c r="MX23" i="9" s="1"/>
  <c r="MS14" i="9"/>
  <c r="MU14" i="9" s="1"/>
  <c r="MV14" i="9"/>
  <c r="MX14" i="9" s="1"/>
  <c r="MS20" i="9"/>
  <c r="MU20" i="9" s="1"/>
  <c r="MV20" i="9"/>
  <c r="MX20" i="9" s="1"/>
  <c r="MS7" i="9"/>
  <c r="MU7" i="9" s="1"/>
  <c r="MV7" i="9"/>
  <c r="MX7" i="9" s="1"/>
  <c r="MV27" i="9"/>
  <c r="MX27" i="9" s="1"/>
  <c r="MS27" i="9"/>
  <c r="MU27" i="9" s="1"/>
  <c r="MQ4" i="9"/>
  <c r="GL5" i="9"/>
  <c r="GJ30" i="9"/>
  <c r="GL30" i="9" s="1"/>
  <c r="GM30" i="9" s="1"/>
  <c r="GS3" i="9"/>
  <c r="MV24" i="9"/>
  <c r="MX24" i="9" s="1"/>
  <c r="MS24" i="9"/>
  <c r="MU24" i="9" s="1"/>
  <c r="MV16" i="9"/>
  <c r="MX16" i="9" s="1"/>
  <c r="MS16" i="9"/>
  <c r="MU16" i="9" s="1"/>
  <c r="MS12" i="9"/>
  <c r="MU12" i="9" s="1"/>
  <c r="MV12" i="9"/>
  <c r="MX12" i="9" s="1"/>
  <c r="MV25" i="9"/>
  <c r="MX25" i="9" s="1"/>
  <c r="MS25" i="9"/>
  <c r="MU25" i="9" s="1"/>
  <c r="GP3" i="9"/>
  <c r="MS29" i="9"/>
  <c r="MU29" i="9" s="1"/>
  <c r="MV29" i="9"/>
  <c r="MX29" i="9" s="1"/>
  <c r="MV11" i="9"/>
  <c r="MX11" i="9" s="1"/>
  <c r="MS11" i="9"/>
  <c r="MU11" i="9" s="1"/>
  <c r="MS26" i="9"/>
  <c r="MU26" i="9" s="1"/>
  <c r="MV26" i="9"/>
  <c r="MX26" i="9" s="1"/>
  <c r="MS21" i="9"/>
  <c r="MU21" i="9" s="1"/>
  <c r="MV21" i="9"/>
  <c r="MX21" i="9" s="1"/>
  <c r="MS13" i="9"/>
  <c r="MU13" i="9" s="1"/>
  <c r="MV13" i="9"/>
  <c r="MX13" i="9" s="1"/>
  <c r="MS4" i="9"/>
  <c r="MU4" i="9" s="1"/>
  <c r="MV4" i="9"/>
  <c r="MX4" i="9" s="1"/>
  <c r="MS18" i="9"/>
  <c r="MU18" i="9" s="1"/>
  <c r="MV18" i="9"/>
  <c r="MX18" i="9" s="1"/>
  <c r="MS28" i="9"/>
  <c r="MU28" i="9" s="1"/>
  <c r="MV28" i="9"/>
  <c r="MX28" i="9" s="1"/>
  <c r="MS15" i="9"/>
  <c r="MU15" i="9" s="1"/>
  <c r="MV15" i="9"/>
  <c r="MX15" i="9" s="1"/>
  <c r="MV9" i="9"/>
  <c r="MX9" i="9" s="1"/>
  <c r="MS9" i="9"/>
  <c r="MU9" i="9" s="1"/>
  <c r="MS10" i="9"/>
  <c r="MU10" i="9" s="1"/>
  <c r="MV10" i="9"/>
  <c r="MX10" i="9" s="1"/>
  <c r="GI5" i="9"/>
  <c r="GG30" i="9"/>
  <c r="MV19" i="9"/>
  <c r="MX19" i="9" s="1"/>
  <c r="MS19" i="9"/>
  <c r="MU19" i="9" s="1"/>
  <c r="MV22" i="9"/>
  <c r="MX22" i="9" s="1"/>
  <c r="MS22" i="9"/>
  <c r="MU22" i="9" s="1"/>
  <c r="AD37" i="3"/>
  <c r="AC30" i="3"/>
  <c r="AC34" i="3" s="1"/>
  <c r="AE27" i="3"/>
  <c r="AD28" i="3"/>
  <c r="AD32" i="3" s="1"/>
  <c r="AB31" i="3"/>
  <c r="MY4" i="9" l="1"/>
  <c r="TR4" i="9" s="1"/>
  <c r="PQ4" i="9"/>
  <c r="MY21" i="9"/>
  <c r="TR21" i="9" s="1"/>
  <c r="PQ21" i="9"/>
  <c r="MY24" i="9"/>
  <c r="TR24" i="9" s="1"/>
  <c r="PQ24" i="9"/>
  <c r="MR4" i="9"/>
  <c r="TQ4" i="9" s="1"/>
  <c r="PP4" i="9"/>
  <c r="MY6" i="9"/>
  <c r="TR6" i="9" s="1"/>
  <c r="PQ6" i="9"/>
  <c r="MY22" i="9"/>
  <c r="TR22" i="9" s="1"/>
  <c r="PQ22" i="9"/>
  <c r="MY9" i="9"/>
  <c r="TR9" i="9" s="1"/>
  <c r="PQ9" i="9"/>
  <c r="MY11" i="9"/>
  <c r="TR11" i="9" s="1"/>
  <c r="PQ11" i="9"/>
  <c r="GT3" i="9"/>
  <c r="SU3" i="9" s="1"/>
  <c r="OT3" i="9"/>
  <c r="MY20" i="9"/>
  <c r="TR20" i="9" s="1"/>
  <c r="PQ20" i="9"/>
  <c r="MY23" i="9"/>
  <c r="TR23" i="9" s="1"/>
  <c r="PQ23" i="9"/>
  <c r="MY28" i="9"/>
  <c r="TR28" i="9" s="1"/>
  <c r="PQ28" i="9"/>
  <c r="MY10" i="9"/>
  <c r="TR10" i="9" s="1"/>
  <c r="PQ10" i="9"/>
  <c r="MY15" i="9"/>
  <c r="TR15" i="9" s="1"/>
  <c r="PQ15" i="9"/>
  <c r="MY18" i="9"/>
  <c r="TR18" i="9" s="1"/>
  <c r="PQ18" i="9"/>
  <c r="MY13" i="9"/>
  <c r="TR13" i="9" s="1"/>
  <c r="PQ13" i="9"/>
  <c r="MY26" i="9"/>
  <c r="TR26" i="9" s="1"/>
  <c r="PQ26" i="9"/>
  <c r="MY29" i="9"/>
  <c r="TR29" i="9" s="1"/>
  <c r="PQ29" i="9"/>
  <c r="MY25" i="9"/>
  <c r="TR25" i="9" s="1"/>
  <c r="PQ25" i="9"/>
  <c r="MY16" i="9"/>
  <c r="TR16" i="9" s="1"/>
  <c r="PQ16" i="9"/>
  <c r="MY27" i="9"/>
  <c r="TR27" i="9" s="1"/>
  <c r="PQ27" i="9"/>
  <c r="MY8" i="9"/>
  <c r="TR8" i="9" s="1"/>
  <c r="PQ8" i="9"/>
  <c r="MY19" i="9"/>
  <c r="TR19" i="9" s="1"/>
  <c r="PQ19" i="9"/>
  <c r="MY12" i="9"/>
  <c r="TR12" i="9" s="1"/>
  <c r="PQ12" i="9"/>
  <c r="GM5" i="9"/>
  <c r="ST5" i="9" s="1"/>
  <c r="ST30" i="9" s="1"/>
  <c r="OS5" i="9"/>
  <c r="OS30" i="9" s="1"/>
  <c r="MY7" i="9"/>
  <c r="TR7" i="9" s="1"/>
  <c r="PQ7" i="9"/>
  <c r="MY14" i="9"/>
  <c r="TR14" i="9" s="1"/>
  <c r="PQ14" i="9"/>
  <c r="MY17" i="9"/>
  <c r="TR17" i="9" s="1"/>
  <c r="PQ17" i="9"/>
  <c r="MZ10" i="9"/>
  <c r="NB10" i="9" s="1"/>
  <c r="NC10" i="9"/>
  <c r="NE10" i="9" s="1"/>
  <c r="MZ18" i="9"/>
  <c r="NB18" i="9" s="1"/>
  <c r="NC18" i="9"/>
  <c r="NE18" i="9" s="1"/>
  <c r="MZ26" i="9"/>
  <c r="NB26" i="9" s="1"/>
  <c r="NC26" i="9"/>
  <c r="NE26" i="9" s="1"/>
  <c r="MZ16" i="9"/>
  <c r="NB16" i="9" s="1"/>
  <c r="NC16" i="9"/>
  <c r="NE16" i="9" s="1"/>
  <c r="GQ5" i="9"/>
  <c r="GN5" i="9"/>
  <c r="GI30" i="9"/>
  <c r="NC28" i="9"/>
  <c r="NE28" i="9" s="1"/>
  <c r="MZ28" i="9"/>
  <c r="NB28" i="9" s="1"/>
  <c r="NC4" i="9"/>
  <c r="MZ4" i="9"/>
  <c r="NB4" i="9" s="1"/>
  <c r="NC21" i="9"/>
  <c r="NE21" i="9" s="1"/>
  <c r="MZ21" i="9"/>
  <c r="NB21" i="9" s="1"/>
  <c r="GX3" i="9"/>
  <c r="GU3" i="9"/>
  <c r="NC12" i="9"/>
  <c r="NE12" i="9" s="1"/>
  <c r="MZ12" i="9"/>
  <c r="NB12" i="9" s="1"/>
  <c r="NC20" i="9"/>
  <c r="NE20" i="9" s="1"/>
  <c r="MZ20" i="9"/>
  <c r="NB20" i="9" s="1"/>
  <c r="NC23" i="9"/>
  <c r="NE23" i="9" s="1"/>
  <c r="MZ23" i="9"/>
  <c r="NB23" i="9" s="1"/>
  <c r="NC15" i="9"/>
  <c r="NE15" i="9" s="1"/>
  <c r="MZ15" i="9"/>
  <c r="NB15" i="9" s="1"/>
  <c r="NC13" i="9"/>
  <c r="NE13" i="9" s="1"/>
  <c r="MZ13" i="9"/>
  <c r="NB13" i="9" s="1"/>
  <c r="NC29" i="9"/>
  <c r="NE29" i="9" s="1"/>
  <c r="MZ29" i="9"/>
  <c r="NB29" i="9" s="1"/>
  <c r="NC7" i="9"/>
  <c r="NE7" i="9" s="1"/>
  <c r="MZ7" i="9"/>
  <c r="NB7" i="9" s="1"/>
  <c r="MZ14" i="9"/>
  <c r="NB14" i="9" s="1"/>
  <c r="NC14" i="9"/>
  <c r="NE14" i="9" s="1"/>
  <c r="NC17" i="9"/>
  <c r="NE17" i="9" s="1"/>
  <c r="MZ17" i="9"/>
  <c r="NB17" i="9" s="1"/>
  <c r="NC19" i="9"/>
  <c r="NE19" i="9" s="1"/>
  <c r="MZ19" i="9"/>
  <c r="NB19" i="9" s="1"/>
  <c r="NC25" i="9"/>
  <c r="NE25" i="9" s="1"/>
  <c r="MZ25" i="9"/>
  <c r="NB25" i="9" s="1"/>
  <c r="MZ6" i="9"/>
  <c r="NB6" i="9" s="1"/>
  <c r="NC6" i="9"/>
  <c r="NE6" i="9" s="1"/>
  <c r="MZ22" i="9"/>
  <c r="NB22" i="9" s="1"/>
  <c r="NC22" i="9"/>
  <c r="NE22" i="9" s="1"/>
  <c r="NC9" i="9"/>
  <c r="NE9" i="9" s="1"/>
  <c r="MZ9" i="9"/>
  <c r="NB9" i="9" s="1"/>
  <c r="NC11" i="9"/>
  <c r="NE11" i="9" s="1"/>
  <c r="MZ11" i="9"/>
  <c r="NB11" i="9" s="1"/>
  <c r="MZ24" i="9"/>
  <c r="NB24" i="9" s="1"/>
  <c r="NC24" i="9"/>
  <c r="NE24" i="9" s="1"/>
  <c r="NC27" i="9"/>
  <c r="NE27" i="9" s="1"/>
  <c r="MZ27" i="9"/>
  <c r="NB27" i="9" s="1"/>
  <c r="MZ8" i="9"/>
  <c r="NB8" i="9" s="1"/>
  <c r="NC8" i="9"/>
  <c r="NE8" i="9" s="1"/>
  <c r="AE37" i="3"/>
  <c r="AF27" i="3"/>
  <c r="AE28" i="3"/>
  <c r="AE32" i="3" s="1"/>
  <c r="AC31" i="3"/>
  <c r="AD30" i="3"/>
  <c r="AD34" i="3" s="1"/>
  <c r="NF7" i="9" l="1"/>
  <c r="TS7" i="9" s="1"/>
  <c r="PR7" i="9"/>
  <c r="NF8" i="9"/>
  <c r="TS8" i="9" s="1"/>
  <c r="PR8" i="9"/>
  <c r="NF24" i="9"/>
  <c r="TS24" i="9" s="1"/>
  <c r="PR24" i="9"/>
  <c r="NF6" i="9"/>
  <c r="TS6" i="9" s="1"/>
  <c r="PR6" i="9"/>
  <c r="NF14" i="9"/>
  <c r="TS14" i="9" s="1"/>
  <c r="PR14" i="9"/>
  <c r="NF27" i="9"/>
  <c r="TS27" i="9" s="1"/>
  <c r="PR27" i="9"/>
  <c r="NF25" i="9"/>
  <c r="TS25" i="9" s="1"/>
  <c r="PR25" i="9"/>
  <c r="NF9" i="9"/>
  <c r="TS9" i="9" s="1"/>
  <c r="PR9" i="9"/>
  <c r="NF19" i="9"/>
  <c r="TS19" i="9" s="1"/>
  <c r="PR19" i="9"/>
  <c r="NF29" i="9"/>
  <c r="TS29" i="9" s="1"/>
  <c r="PR29" i="9"/>
  <c r="NF15" i="9"/>
  <c r="TS15" i="9" s="1"/>
  <c r="PR15" i="9"/>
  <c r="NF20" i="9"/>
  <c r="TS20" i="9" s="1"/>
  <c r="PR20" i="9"/>
  <c r="NF26" i="9"/>
  <c r="TS26" i="9" s="1"/>
  <c r="PR26" i="9"/>
  <c r="NF10" i="9"/>
  <c r="TS10" i="9" s="1"/>
  <c r="PR10" i="9"/>
  <c r="NF22" i="9"/>
  <c r="TS22" i="9" s="1"/>
  <c r="PR22" i="9"/>
  <c r="NF11" i="9"/>
  <c r="TS11" i="9" s="1"/>
  <c r="PR11" i="9"/>
  <c r="NF17" i="9"/>
  <c r="TS17" i="9" s="1"/>
  <c r="PR17" i="9"/>
  <c r="NF13" i="9"/>
  <c r="TS13" i="9" s="1"/>
  <c r="PR13" i="9"/>
  <c r="NF23" i="9"/>
  <c r="TS23" i="9" s="1"/>
  <c r="PR23" i="9"/>
  <c r="NF12" i="9"/>
  <c r="TS12" i="9" s="1"/>
  <c r="PR12" i="9"/>
  <c r="NF21" i="9"/>
  <c r="TS21" i="9" s="1"/>
  <c r="PR21" i="9"/>
  <c r="NF28" i="9"/>
  <c r="TS28" i="9" s="1"/>
  <c r="PR28" i="9"/>
  <c r="NF16" i="9"/>
  <c r="TS16" i="9" s="1"/>
  <c r="PR16" i="9"/>
  <c r="NF18" i="9"/>
  <c r="TS18" i="9" s="1"/>
  <c r="PR18" i="9"/>
  <c r="NJ27" i="9"/>
  <c r="NL27" i="9" s="1"/>
  <c r="NG27" i="9"/>
  <c r="NI27" i="9" s="1"/>
  <c r="NJ17" i="9"/>
  <c r="NL17" i="9" s="1"/>
  <c r="NG17" i="9"/>
  <c r="NI17" i="9" s="1"/>
  <c r="NJ13" i="9"/>
  <c r="NL13" i="9" s="1"/>
  <c r="NG13" i="9"/>
  <c r="NI13" i="9" s="1"/>
  <c r="NG12" i="9"/>
  <c r="NI12" i="9" s="1"/>
  <c r="NJ12" i="9"/>
  <c r="NL12" i="9" s="1"/>
  <c r="NE4" i="9"/>
  <c r="NG8" i="9"/>
  <c r="NI8" i="9" s="1"/>
  <c r="NJ8" i="9"/>
  <c r="NL8" i="9" s="1"/>
  <c r="NG24" i="9"/>
  <c r="NI24" i="9" s="1"/>
  <c r="NJ24" i="9"/>
  <c r="NL24" i="9" s="1"/>
  <c r="NG14" i="9"/>
  <c r="NI14" i="9" s="1"/>
  <c r="NJ14" i="9"/>
  <c r="NL14" i="9" s="1"/>
  <c r="NG4" i="9"/>
  <c r="NI4" i="9" s="1"/>
  <c r="NJ4" i="9"/>
  <c r="NJ18" i="9"/>
  <c r="NL18" i="9" s="1"/>
  <c r="NG18" i="9"/>
  <c r="NI18" i="9" s="1"/>
  <c r="NG22" i="9"/>
  <c r="NI22" i="9" s="1"/>
  <c r="NJ22" i="9"/>
  <c r="NL22" i="9" s="1"/>
  <c r="NJ21" i="9"/>
  <c r="NL21" i="9" s="1"/>
  <c r="NG21" i="9"/>
  <c r="NI21" i="9" s="1"/>
  <c r="NG28" i="9"/>
  <c r="NI28" i="9" s="1"/>
  <c r="NJ28" i="9"/>
  <c r="NL28" i="9" s="1"/>
  <c r="GS5" i="9"/>
  <c r="GQ30" i="9"/>
  <c r="GS30" i="9" s="1"/>
  <c r="GT30" i="9" s="1"/>
  <c r="NJ26" i="9"/>
  <c r="NL26" i="9" s="1"/>
  <c r="NG26" i="9"/>
  <c r="NI26" i="9" s="1"/>
  <c r="NJ10" i="9"/>
  <c r="NL10" i="9" s="1"/>
  <c r="NG10" i="9"/>
  <c r="NI10" i="9" s="1"/>
  <c r="NJ11" i="9"/>
  <c r="NL11" i="9" s="1"/>
  <c r="NG11" i="9"/>
  <c r="NI11" i="9" s="1"/>
  <c r="NJ25" i="9"/>
  <c r="NL25" i="9" s="1"/>
  <c r="NG25" i="9"/>
  <c r="NI25" i="9" s="1"/>
  <c r="NJ7" i="9"/>
  <c r="NL7" i="9" s="1"/>
  <c r="NG7" i="9"/>
  <c r="NI7" i="9" s="1"/>
  <c r="NJ23" i="9"/>
  <c r="NL23" i="9" s="1"/>
  <c r="NG23" i="9"/>
  <c r="NI23" i="9" s="1"/>
  <c r="GZ3" i="9"/>
  <c r="GP5" i="9"/>
  <c r="GN30" i="9"/>
  <c r="NG6" i="9"/>
  <c r="NI6" i="9" s="1"/>
  <c r="NJ6" i="9"/>
  <c r="NL6" i="9" s="1"/>
  <c r="GW3" i="9"/>
  <c r="NG16" i="9"/>
  <c r="NI16" i="9" s="1"/>
  <c r="NJ16" i="9"/>
  <c r="NL16" i="9" s="1"/>
  <c r="NJ9" i="9"/>
  <c r="NL9" i="9" s="1"/>
  <c r="NG9" i="9"/>
  <c r="NI9" i="9" s="1"/>
  <c r="NJ19" i="9"/>
  <c r="NL19" i="9" s="1"/>
  <c r="NG19" i="9"/>
  <c r="NI19" i="9" s="1"/>
  <c r="NJ29" i="9"/>
  <c r="NL29" i="9" s="1"/>
  <c r="NG29" i="9"/>
  <c r="NI29" i="9" s="1"/>
  <c r="NJ15" i="9"/>
  <c r="NL15" i="9" s="1"/>
  <c r="NG15" i="9"/>
  <c r="NI15" i="9" s="1"/>
  <c r="NG20" i="9"/>
  <c r="NI20" i="9" s="1"/>
  <c r="NJ20" i="9"/>
  <c r="NL20" i="9" s="1"/>
  <c r="AF37" i="3"/>
  <c r="AG27" i="3"/>
  <c r="AF28" i="3"/>
  <c r="AF32" i="3" s="1"/>
  <c r="AE30" i="3"/>
  <c r="AE34" i="3" s="1"/>
  <c r="AD31" i="3"/>
  <c r="NM19" i="9" l="1"/>
  <c r="TT19" i="9" s="1"/>
  <c r="PS19" i="9"/>
  <c r="NM23" i="9"/>
  <c r="TT23" i="9" s="1"/>
  <c r="PS23" i="9"/>
  <c r="NM20" i="9"/>
  <c r="TT20" i="9" s="1"/>
  <c r="PS20" i="9"/>
  <c r="NM28" i="9"/>
  <c r="TT28" i="9" s="1"/>
  <c r="PS28" i="9"/>
  <c r="NM22" i="9"/>
  <c r="TT22" i="9" s="1"/>
  <c r="PS22" i="9"/>
  <c r="NM24" i="9"/>
  <c r="TT24" i="9" s="1"/>
  <c r="PS24" i="9"/>
  <c r="NF4" i="9"/>
  <c r="TS4" i="9" s="1"/>
  <c r="PR4" i="9"/>
  <c r="NM13" i="9"/>
  <c r="TT13" i="9" s="1"/>
  <c r="PS13" i="9"/>
  <c r="NM27" i="9"/>
  <c r="TT27" i="9" s="1"/>
  <c r="PS27" i="9"/>
  <c r="NM15" i="9"/>
  <c r="TT15" i="9" s="1"/>
  <c r="PS15" i="9"/>
  <c r="NM29" i="9"/>
  <c r="TT29" i="9" s="1"/>
  <c r="PS29" i="9"/>
  <c r="NM9" i="9"/>
  <c r="TT9" i="9" s="1"/>
  <c r="PS9" i="9"/>
  <c r="NM6" i="9"/>
  <c r="TT6" i="9" s="1"/>
  <c r="PS6" i="9"/>
  <c r="HA3" i="9"/>
  <c r="SV3" i="9" s="1"/>
  <c r="OU3" i="9"/>
  <c r="NM7" i="9"/>
  <c r="TT7" i="9" s="1"/>
  <c r="PS7" i="9"/>
  <c r="NM11" i="9"/>
  <c r="TT11" i="9" s="1"/>
  <c r="PS11" i="9"/>
  <c r="NM26" i="9"/>
  <c r="TT26" i="9" s="1"/>
  <c r="PS26" i="9"/>
  <c r="NM12" i="9"/>
  <c r="TT12" i="9" s="1"/>
  <c r="PS12" i="9"/>
  <c r="NM16" i="9"/>
  <c r="TT16" i="9" s="1"/>
  <c r="PS16" i="9"/>
  <c r="NM14" i="9"/>
  <c r="TT14" i="9" s="1"/>
  <c r="PS14" i="9"/>
  <c r="NM8" i="9"/>
  <c r="TT8" i="9" s="1"/>
  <c r="PS8" i="9"/>
  <c r="NM17" i="9"/>
  <c r="TT17" i="9" s="1"/>
  <c r="PS17" i="9"/>
  <c r="NM25" i="9"/>
  <c r="TT25" i="9" s="1"/>
  <c r="PS25" i="9"/>
  <c r="NM10" i="9"/>
  <c r="TT10" i="9" s="1"/>
  <c r="PS10" i="9"/>
  <c r="GT5" i="9"/>
  <c r="SU5" i="9" s="1"/>
  <c r="SU30" i="9" s="1"/>
  <c r="OT5" i="9"/>
  <c r="OT30" i="9" s="1"/>
  <c r="NM21" i="9"/>
  <c r="TT21" i="9" s="1"/>
  <c r="PS21" i="9"/>
  <c r="NM18" i="9"/>
  <c r="TT18" i="9" s="1"/>
  <c r="PS18" i="9"/>
  <c r="NN27" i="9"/>
  <c r="NP27" i="9" s="1"/>
  <c r="NQ27" i="9"/>
  <c r="NS27" i="9" s="1"/>
  <c r="NN15" i="9"/>
  <c r="NP15" i="9" s="1"/>
  <c r="NQ15" i="9"/>
  <c r="NS15" i="9" s="1"/>
  <c r="NN11" i="9"/>
  <c r="NP11" i="9" s="1"/>
  <c r="NQ11" i="9"/>
  <c r="NS11" i="9" s="1"/>
  <c r="NN14" i="9"/>
  <c r="NP14" i="9" s="1"/>
  <c r="NQ14" i="9"/>
  <c r="NS14" i="9" s="1"/>
  <c r="HE3" i="9"/>
  <c r="HB3" i="9"/>
  <c r="GX5" i="9"/>
  <c r="GU5" i="9"/>
  <c r="GP30" i="9"/>
  <c r="NQ29" i="9"/>
  <c r="NS29" i="9" s="1"/>
  <c r="NN29" i="9"/>
  <c r="NP29" i="9" s="1"/>
  <c r="NN9" i="9"/>
  <c r="NP9" i="9" s="1"/>
  <c r="NQ9" i="9"/>
  <c r="NS9" i="9" s="1"/>
  <c r="NN23" i="9"/>
  <c r="NP23" i="9" s="1"/>
  <c r="NQ23" i="9"/>
  <c r="NS23" i="9" s="1"/>
  <c r="NN25" i="9"/>
  <c r="NP25" i="9" s="1"/>
  <c r="NQ25" i="9"/>
  <c r="NS25" i="9" s="1"/>
  <c r="NQ10" i="9"/>
  <c r="NS10" i="9" s="1"/>
  <c r="NN10" i="9"/>
  <c r="NP10" i="9" s="1"/>
  <c r="NN28" i="9"/>
  <c r="NP28" i="9" s="1"/>
  <c r="NQ28" i="9"/>
  <c r="NS28" i="9" s="1"/>
  <c r="NN22" i="9"/>
  <c r="NP22" i="9" s="1"/>
  <c r="NQ22" i="9"/>
  <c r="NS22" i="9" s="1"/>
  <c r="NN4" i="9"/>
  <c r="NP4" i="9" s="1"/>
  <c r="NQ4" i="9"/>
  <c r="NS4" i="9" s="1"/>
  <c r="NN24" i="9"/>
  <c r="NP24" i="9" s="1"/>
  <c r="NQ24" i="9"/>
  <c r="NS24" i="9" s="1"/>
  <c r="NQ16" i="9"/>
  <c r="NS16" i="9" s="1"/>
  <c r="NN16" i="9"/>
  <c r="NP16" i="9" s="1"/>
  <c r="NN6" i="9"/>
  <c r="NP6" i="9" s="1"/>
  <c r="NQ6" i="9"/>
  <c r="NS6" i="9" s="1"/>
  <c r="NQ26" i="9"/>
  <c r="NS26" i="9" s="1"/>
  <c r="NN26" i="9"/>
  <c r="NP26" i="9" s="1"/>
  <c r="NL4" i="9"/>
  <c r="NQ13" i="9"/>
  <c r="NS13" i="9" s="1"/>
  <c r="NN13" i="9"/>
  <c r="NP13" i="9" s="1"/>
  <c r="NQ19" i="9"/>
  <c r="NS19" i="9" s="1"/>
  <c r="NN19" i="9"/>
  <c r="NP19" i="9" s="1"/>
  <c r="NN7" i="9"/>
  <c r="NP7" i="9" s="1"/>
  <c r="NQ7" i="9"/>
  <c r="NS7" i="9" s="1"/>
  <c r="NN8" i="9"/>
  <c r="NP8" i="9" s="1"/>
  <c r="NQ8" i="9"/>
  <c r="NS8" i="9" s="1"/>
  <c r="NN12" i="9"/>
  <c r="NP12" i="9" s="1"/>
  <c r="NQ12" i="9"/>
  <c r="NS12" i="9" s="1"/>
  <c r="NN20" i="9"/>
  <c r="NP20" i="9" s="1"/>
  <c r="NQ20" i="9"/>
  <c r="NS20" i="9" s="1"/>
  <c r="NQ21" i="9"/>
  <c r="NS21" i="9" s="1"/>
  <c r="NN21" i="9"/>
  <c r="NP21" i="9" s="1"/>
  <c r="NQ18" i="9"/>
  <c r="NS18" i="9" s="1"/>
  <c r="NN18" i="9"/>
  <c r="NP18" i="9" s="1"/>
  <c r="NN17" i="9"/>
  <c r="NP17" i="9" s="1"/>
  <c r="NQ17" i="9"/>
  <c r="NS17" i="9" s="1"/>
  <c r="AG37" i="3"/>
  <c r="AF30" i="3"/>
  <c r="AF34" i="3" s="1"/>
  <c r="AG28" i="3"/>
  <c r="AG32" i="3" s="1"/>
  <c r="AH27" i="3"/>
  <c r="AS27" i="3" s="1"/>
  <c r="AE31" i="3"/>
  <c r="NT17" i="9" l="1"/>
  <c r="TU17" i="9" s="1"/>
  <c r="TV17" i="9" s="1"/>
  <c r="PT17" i="9"/>
  <c r="PU17" i="9" s="1"/>
  <c r="NT21" i="9"/>
  <c r="TU21" i="9" s="1"/>
  <c r="TV21" i="9" s="1"/>
  <c r="PT21" i="9"/>
  <c r="PU21" i="9" s="1"/>
  <c r="NT13" i="9"/>
  <c r="TU13" i="9" s="1"/>
  <c r="TV13" i="9" s="1"/>
  <c r="PT13" i="9"/>
  <c r="PU13" i="9" s="1"/>
  <c r="NT24" i="9"/>
  <c r="TU24" i="9" s="1"/>
  <c r="TV24" i="9" s="1"/>
  <c r="PT24" i="9"/>
  <c r="PU24" i="9" s="1"/>
  <c r="NT20" i="9"/>
  <c r="TU20" i="9" s="1"/>
  <c r="TV20" i="9" s="1"/>
  <c r="PT20" i="9"/>
  <c r="PU20" i="9" s="1"/>
  <c r="NT8" i="9"/>
  <c r="TU8" i="9" s="1"/>
  <c r="TV8" i="9" s="1"/>
  <c r="PT8" i="9"/>
  <c r="PU8" i="9" s="1"/>
  <c r="NM4" i="9"/>
  <c r="TT4" i="9" s="1"/>
  <c r="PS4" i="9"/>
  <c r="NT10" i="9"/>
  <c r="TU10" i="9" s="1"/>
  <c r="TV10" i="9" s="1"/>
  <c r="PT10" i="9"/>
  <c r="PU10" i="9" s="1"/>
  <c r="NT29" i="9"/>
  <c r="TU29" i="9" s="1"/>
  <c r="TV29" i="9" s="1"/>
  <c r="PT29" i="9"/>
  <c r="PU29" i="9" s="1"/>
  <c r="NT11" i="9"/>
  <c r="TU11" i="9" s="1"/>
  <c r="TV11" i="9" s="1"/>
  <c r="PT11" i="9"/>
  <c r="PU11" i="9" s="1"/>
  <c r="NT27" i="9"/>
  <c r="TU27" i="9" s="1"/>
  <c r="TV27" i="9" s="1"/>
  <c r="PT27" i="9"/>
  <c r="PU27" i="9" s="1"/>
  <c r="NT12" i="9"/>
  <c r="TU12" i="9" s="1"/>
  <c r="TV12" i="9" s="1"/>
  <c r="PT12" i="9"/>
  <c r="PU12" i="9" s="1"/>
  <c r="NT18" i="9"/>
  <c r="TU18" i="9" s="1"/>
  <c r="TV18" i="9" s="1"/>
  <c r="PT18" i="9"/>
  <c r="PU18" i="9" s="1"/>
  <c r="NT19" i="9"/>
  <c r="TU19" i="9" s="1"/>
  <c r="TV19" i="9" s="1"/>
  <c r="PT19" i="9"/>
  <c r="PU19" i="9" s="1"/>
  <c r="NT4" i="9"/>
  <c r="TU4" i="9" s="1"/>
  <c r="TV4" i="9" s="1"/>
  <c r="PT4" i="9"/>
  <c r="NT28" i="9"/>
  <c r="TU28" i="9" s="1"/>
  <c r="TV28" i="9" s="1"/>
  <c r="PT28" i="9"/>
  <c r="PU28" i="9" s="1"/>
  <c r="NT25" i="9"/>
  <c r="TU25" i="9" s="1"/>
  <c r="TV25" i="9" s="1"/>
  <c r="PT25" i="9"/>
  <c r="PU25" i="9" s="1"/>
  <c r="NT9" i="9"/>
  <c r="TU9" i="9" s="1"/>
  <c r="TV9" i="9" s="1"/>
  <c r="PT9" i="9"/>
  <c r="PU9" i="9" s="1"/>
  <c r="NT7" i="9"/>
  <c r="TU7" i="9" s="1"/>
  <c r="TV7" i="9" s="1"/>
  <c r="PT7" i="9"/>
  <c r="PU7" i="9" s="1"/>
  <c r="NT26" i="9"/>
  <c r="TU26" i="9" s="1"/>
  <c r="TV26" i="9" s="1"/>
  <c r="PT26" i="9"/>
  <c r="PU26" i="9" s="1"/>
  <c r="NT16" i="9"/>
  <c r="TU16" i="9" s="1"/>
  <c r="TV16" i="9" s="1"/>
  <c r="PT16" i="9"/>
  <c r="PU16" i="9" s="1"/>
  <c r="NT14" i="9"/>
  <c r="TU14" i="9" s="1"/>
  <c r="TV14" i="9" s="1"/>
  <c r="PT14" i="9"/>
  <c r="PU14" i="9" s="1"/>
  <c r="NT15" i="9"/>
  <c r="TU15" i="9" s="1"/>
  <c r="TV15" i="9" s="1"/>
  <c r="PT15" i="9"/>
  <c r="PU15" i="9" s="1"/>
  <c r="NT6" i="9"/>
  <c r="TU6" i="9" s="1"/>
  <c r="TV6" i="9" s="1"/>
  <c r="PT6" i="9"/>
  <c r="PU6" i="9" s="1"/>
  <c r="NT22" i="9"/>
  <c r="TU22" i="9" s="1"/>
  <c r="TV22" i="9" s="1"/>
  <c r="PT22" i="9"/>
  <c r="PU22" i="9" s="1"/>
  <c r="NT23" i="9"/>
  <c r="TU23" i="9" s="1"/>
  <c r="TV23" i="9" s="1"/>
  <c r="PT23" i="9"/>
  <c r="PU23" i="9" s="1"/>
  <c r="HD3" i="9"/>
  <c r="GW5" i="9"/>
  <c r="GU30" i="9"/>
  <c r="HG3" i="9"/>
  <c r="GZ5" i="9"/>
  <c r="GX30" i="9"/>
  <c r="GZ30" i="9" s="1"/>
  <c r="HA30" i="9" s="1"/>
  <c r="AH32" i="3"/>
  <c r="AS32" i="3" s="1"/>
  <c r="AG30" i="3"/>
  <c r="AG34" i="3" s="1"/>
  <c r="AI34" i="3" s="1"/>
  <c r="AJ34" i="3" s="1"/>
  <c r="AK34" i="3" s="1"/>
  <c r="AL34" i="3" s="1"/>
  <c r="AM34" i="3" s="1"/>
  <c r="AN34" i="3" s="1"/>
  <c r="AO34" i="3" s="1"/>
  <c r="AP34" i="3" s="1"/>
  <c r="AQ34" i="3" s="1"/>
  <c r="AR34" i="3" s="1"/>
  <c r="AH28" i="3"/>
  <c r="AS28" i="3" s="1"/>
  <c r="AF31" i="3"/>
  <c r="HA5" i="9" l="1"/>
  <c r="SV5" i="9" s="1"/>
  <c r="SV30" i="9" s="1"/>
  <c r="OU5" i="9"/>
  <c r="OU30" i="9" s="1"/>
  <c r="PU4" i="9"/>
  <c r="HH3" i="9"/>
  <c r="SW3" i="9" s="1"/>
  <c r="OV3" i="9"/>
  <c r="HL3" i="9"/>
  <c r="HI3" i="9"/>
  <c r="HB5" i="9"/>
  <c r="HE5" i="9"/>
  <c r="GW30" i="9"/>
  <c r="AG31" i="3"/>
  <c r="AH30" i="3"/>
  <c r="AH34" i="3" s="1"/>
  <c r="HK3" i="9" l="1"/>
  <c r="HD5" i="9"/>
  <c r="HB30" i="9"/>
  <c r="HG5" i="9"/>
  <c r="HE30" i="9"/>
  <c r="HG30" i="9" s="1"/>
  <c r="HH30" i="9" s="1"/>
  <c r="HN3" i="9"/>
  <c r="AS30" i="3"/>
  <c r="AH31" i="3"/>
  <c r="HO3" i="9" l="1"/>
  <c r="SX3" i="9" s="1"/>
  <c r="OW3" i="9"/>
  <c r="HH5" i="9"/>
  <c r="SW5" i="9" s="1"/>
  <c r="SW30" i="9" s="1"/>
  <c r="OV5" i="9"/>
  <c r="OV30" i="9" s="1"/>
  <c r="HI5" i="9"/>
  <c r="HL5" i="9"/>
  <c r="HD30" i="9"/>
  <c r="HS3" i="9"/>
  <c r="HP3" i="9"/>
  <c r="AS31" i="3"/>
  <c r="AS34" i="3"/>
  <c r="HN5" i="9" l="1"/>
  <c r="HL30" i="9"/>
  <c r="HN30" i="9" s="1"/>
  <c r="HO30" i="9" s="1"/>
  <c r="HU3" i="9"/>
  <c r="HR3" i="9"/>
  <c r="HK5" i="9"/>
  <c r="HI30" i="9"/>
  <c r="HO5" i="9" l="1"/>
  <c r="SX5" i="9" s="1"/>
  <c r="SX30" i="9" s="1"/>
  <c r="OW5" i="9"/>
  <c r="OW30" i="9" s="1"/>
  <c r="HV3" i="9"/>
  <c r="SY3" i="9" s="1"/>
  <c r="OX3" i="9"/>
  <c r="HZ3" i="9"/>
  <c r="HW3" i="9"/>
  <c r="HP5" i="9"/>
  <c r="HS5" i="9"/>
  <c r="HK30" i="9"/>
  <c r="HU5" i="9" l="1"/>
  <c r="HS30" i="9"/>
  <c r="HU30" i="9" s="1"/>
  <c r="HV30" i="9" s="1"/>
  <c r="IB3" i="9"/>
  <c r="HY3" i="9"/>
  <c r="HR5" i="9"/>
  <c r="HP30" i="9"/>
  <c r="HV5" i="9" l="1"/>
  <c r="SY5" i="9" s="1"/>
  <c r="SY30" i="9" s="1"/>
  <c r="OX5" i="9"/>
  <c r="OX30" i="9" s="1"/>
  <c r="IC3" i="9"/>
  <c r="SZ3" i="9" s="1"/>
  <c r="OY3" i="9"/>
  <c r="HZ5" i="9"/>
  <c r="HW5" i="9"/>
  <c r="HR30" i="9"/>
  <c r="ID3" i="9"/>
  <c r="IG3" i="9"/>
  <c r="HY5" i="9" l="1"/>
  <c r="HW30" i="9"/>
  <c r="IF3" i="9"/>
  <c r="II3" i="9"/>
  <c r="IB5" i="9"/>
  <c r="HZ30" i="9"/>
  <c r="IB30" i="9" s="1"/>
  <c r="IC30" i="9" s="1"/>
  <c r="IC5" i="9" l="1"/>
  <c r="SZ5" i="9" s="1"/>
  <c r="SZ30" i="9" s="1"/>
  <c r="OY5" i="9"/>
  <c r="OY30" i="9" s="1"/>
  <c r="IJ3" i="9"/>
  <c r="TA3" i="9" s="1"/>
  <c r="OZ3" i="9"/>
  <c r="IK3" i="9"/>
  <c r="IN3" i="9"/>
  <c r="IG5" i="9"/>
  <c r="ID5" i="9"/>
  <c r="HY30" i="9"/>
  <c r="IP3" i="9" l="1"/>
  <c r="II5" i="9"/>
  <c r="IG30" i="9"/>
  <c r="II30" i="9" s="1"/>
  <c r="IJ30" i="9" s="1"/>
  <c r="IF5" i="9"/>
  <c r="ID30" i="9"/>
  <c r="IM3" i="9"/>
  <c r="IJ5" i="9" l="1"/>
  <c r="TA5" i="9" s="1"/>
  <c r="TA30" i="9" s="1"/>
  <c r="OZ5" i="9"/>
  <c r="OZ30" i="9" s="1"/>
  <c r="IQ3" i="9"/>
  <c r="TB3" i="9" s="1"/>
  <c r="PA3" i="9"/>
  <c r="IU3" i="9"/>
  <c r="IR3" i="9"/>
  <c r="IK5" i="9"/>
  <c r="IN5" i="9"/>
  <c r="IF30" i="9"/>
  <c r="IT3" i="9" l="1"/>
  <c r="IM5" i="9"/>
  <c r="IK30" i="9"/>
  <c r="IP5" i="9"/>
  <c r="IN30" i="9"/>
  <c r="IP30" i="9" s="1"/>
  <c r="IQ30" i="9" s="1"/>
  <c r="IW3" i="9"/>
  <c r="IX3" i="9" l="1"/>
  <c r="TC3" i="9" s="1"/>
  <c r="PB3" i="9"/>
  <c r="IQ5" i="9"/>
  <c r="TB5" i="9" s="1"/>
  <c r="TB30" i="9" s="1"/>
  <c r="PA5" i="9"/>
  <c r="PA30" i="9" s="1"/>
  <c r="IU5" i="9"/>
  <c r="IR5" i="9"/>
  <c r="IM30" i="9"/>
  <c r="JB3" i="9"/>
  <c r="IY3" i="9"/>
  <c r="JA3" i="9" l="1"/>
  <c r="IT5" i="9"/>
  <c r="IR30" i="9"/>
  <c r="IW5" i="9"/>
  <c r="IU30" i="9"/>
  <c r="IW30" i="9" s="1"/>
  <c r="IX30" i="9" s="1"/>
  <c r="JD3" i="9"/>
  <c r="JE3" i="9" l="1"/>
  <c r="TD3" i="9" s="1"/>
  <c r="PC3" i="9"/>
  <c r="IX5" i="9"/>
  <c r="TC5" i="9" s="1"/>
  <c r="TC30" i="9" s="1"/>
  <c r="PB5" i="9"/>
  <c r="PB30" i="9" s="1"/>
  <c r="JI3" i="9"/>
  <c r="JF3" i="9"/>
  <c r="IY5" i="9"/>
  <c r="JB5" i="9"/>
  <c r="IT30" i="9"/>
  <c r="JH3" i="9" l="1"/>
  <c r="JA5" i="9"/>
  <c r="IY30" i="9"/>
  <c r="JD5" i="9"/>
  <c r="JB30" i="9"/>
  <c r="JD30" i="9" s="1"/>
  <c r="JE30" i="9" s="1"/>
  <c r="JK3" i="9"/>
  <c r="JE5" i="9" l="1"/>
  <c r="TD5" i="9" s="1"/>
  <c r="TD30" i="9" s="1"/>
  <c r="PC5" i="9"/>
  <c r="PC30" i="9" s="1"/>
  <c r="JL3" i="9"/>
  <c r="TE3" i="9" s="1"/>
  <c r="PD3" i="9"/>
  <c r="JF5" i="9"/>
  <c r="JI5" i="9"/>
  <c r="JA30" i="9"/>
  <c r="JP3" i="9"/>
  <c r="JM3" i="9"/>
  <c r="JK5" i="9" l="1"/>
  <c r="JI30" i="9"/>
  <c r="JK30" i="9" s="1"/>
  <c r="JL30" i="9" s="1"/>
  <c r="JO3" i="9"/>
  <c r="JH5" i="9"/>
  <c r="JF30" i="9"/>
  <c r="JR3" i="9"/>
  <c r="JS3" i="9" l="1"/>
  <c r="TF3" i="9" s="1"/>
  <c r="PE3" i="9"/>
  <c r="JL5" i="9"/>
  <c r="TE5" i="9" s="1"/>
  <c r="TE30" i="9" s="1"/>
  <c r="PD5" i="9"/>
  <c r="PD30" i="9" s="1"/>
  <c r="JM5" i="9"/>
  <c r="JP5" i="9"/>
  <c r="JH30" i="9"/>
  <c r="JW3" i="9"/>
  <c r="JT3" i="9"/>
  <c r="JR5" i="9" l="1"/>
  <c r="JP30" i="9"/>
  <c r="JR30" i="9" s="1"/>
  <c r="JS30" i="9" s="1"/>
  <c r="JY3" i="9"/>
  <c r="JV3" i="9"/>
  <c r="JO5" i="9"/>
  <c r="JM30" i="9"/>
  <c r="JS5" i="9" l="1"/>
  <c r="TF5" i="9" s="1"/>
  <c r="TF30" i="9" s="1"/>
  <c r="PE5" i="9"/>
  <c r="PE30" i="9" s="1"/>
  <c r="JZ3" i="9"/>
  <c r="TG3" i="9" s="1"/>
  <c r="PF3" i="9"/>
  <c r="KA3" i="9"/>
  <c r="KD3" i="9"/>
  <c r="JW5" i="9"/>
  <c r="JT5" i="9"/>
  <c r="JO30" i="9"/>
  <c r="KF3" i="9" l="1"/>
  <c r="JY5" i="9"/>
  <c r="JW30" i="9"/>
  <c r="JY30" i="9" s="1"/>
  <c r="JZ30" i="9" s="1"/>
  <c r="JV5" i="9"/>
  <c r="JT30" i="9"/>
  <c r="KC3" i="9"/>
  <c r="KG3" i="9" l="1"/>
  <c r="TH3" i="9" s="1"/>
  <c r="PG3" i="9"/>
  <c r="JZ5" i="9"/>
  <c r="TG5" i="9" s="1"/>
  <c r="TG30" i="9" s="1"/>
  <c r="PF5" i="9"/>
  <c r="PF30" i="9" s="1"/>
  <c r="KH3" i="9"/>
  <c r="KK3" i="9"/>
  <c r="KA5" i="9"/>
  <c r="KD5" i="9"/>
  <c r="JV30" i="9"/>
  <c r="KF5" i="9" l="1"/>
  <c r="KD30" i="9"/>
  <c r="KF30" i="9" s="1"/>
  <c r="KG30" i="9" s="1"/>
  <c r="KJ3" i="9"/>
  <c r="KM3" i="9"/>
  <c r="KC5" i="9"/>
  <c r="KA30" i="9"/>
  <c r="KN3" i="9" l="1"/>
  <c r="TI3" i="9" s="1"/>
  <c r="PH3" i="9"/>
  <c r="KG5" i="9"/>
  <c r="TH5" i="9" s="1"/>
  <c r="TH30" i="9" s="1"/>
  <c r="PG5" i="9"/>
  <c r="PG30" i="9" s="1"/>
  <c r="KH5" i="9"/>
  <c r="KK5" i="9"/>
  <c r="KC30" i="9"/>
  <c r="KR3" i="9"/>
  <c r="KO3" i="9"/>
  <c r="KM5" i="9" l="1"/>
  <c r="KK30" i="9"/>
  <c r="KM30" i="9" s="1"/>
  <c r="KN30" i="9" s="1"/>
  <c r="KT3" i="9"/>
  <c r="KQ3" i="9"/>
  <c r="KJ5" i="9"/>
  <c r="KH30" i="9"/>
  <c r="KN5" i="9" l="1"/>
  <c r="TI5" i="9" s="1"/>
  <c r="TI30" i="9" s="1"/>
  <c r="PH5" i="9"/>
  <c r="PH30" i="9" s="1"/>
  <c r="KU3" i="9"/>
  <c r="TJ3" i="9" s="1"/>
  <c r="PI3" i="9"/>
  <c r="KV3" i="9"/>
  <c r="KY3" i="9"/>
  <c r="KR5" i="9"/>
  <c r="KO5" i="9"/>
  <c r="KJ30" i="9"/>
  <c r="LA3" i="9" l="1"/>
  <c r="KT5" i="9"/>
  <c r="KR30" i="9"/>
  <c r="KT30" i="9" s="1"/>
  <c r="KU30" i="9" s="1"/>
  <c r="KQ5" i="9"/>
  <c r="KO30" i="9"/>
  <c r="KX3" i="9"/>
  <c r="KU5" i="9" l="1"/>
  <c r="TJ5" i="9" s="1"/>
  <c r="TJ30" i="9" s="1"/>
  <c r="PI5" i="9"/>
  <c r="PI30" i="9" s="1"/>
  <c r="LB3" i="9"/>
  <c r="TK3" i="9" s="1"/>
  <c r="PJ3" i="9"/>
  <c r="LC3" i="9"/>
  <c r="LF3" i="9"/>
  <c r="KV5" i="9"/>
  <c r="KY5" i="9"/>
  <c r="KQ30" i="9"/>
  <c r="LH3" i="9" l="1"/>
  <c r="KX5" i="9"/>
  <c r="KV30" i="9"/>
  <c r="LA5" i="9"/>
  <c r="KY30" i="9"/>
  <c r="LA30" i="9" s="1"/>
  <c r="LB30" i="9" s="1"/>
  <c r="LE3" i="9"/>
  <c r="LI3" i="9" l="1"/>
  <c r="TL3" i="9" s="1"/>
  <c r="PK3" i="9"/>
  <c r="LB5" i="9"/>
  <c r="TK5" i="9" s="1"/>
  <c r="TK30" i="9" s="1"/>
  <c r="PJ5" i="9"/>
  <c r="PJ30" i="9" s="1"/>
  <c r="LF5" i="9"/>
  <c r="LC5" i="9"/>
  <c r="KX30" i="9"/>
  <c r="LM3" i="9"/>
  <c r="LJ3" i="9"/>
  <c r="LL3" i="9" l="1"/>
  <c r="LE5" i="9"/>
  <c r="LC30" i="9"/>
  <c r="LH5" i="9"/>
  <c r="LF30" i="9"/>
  <c r="LH30" i="9" s="1"/>
  <c r="LI30" i="9" s="1"/>
  <c r="LO3" i="9"/>
  <c r="LP3" i="9" l="1"/>
  <c r="TM3" i="9" s="1"/>
  <c r="PL3" i="9"/>
  <c r="LI5" i="9"/>
  <c r="TL5" i="9" s="1"/>
  <c r="TL30" i="9" s="1"/>
  <c r="PK5" i="9"/>
  <c r="PK30" i="9" s="1"/>
  <c r="LQ3" i="9"/>
  <c r="LT3" i="9"/>
  <c r="LJ5" i="9"/>
  <c r="LM5" i="9"/>
  <c r="LE30" i="9"/>
  <c r="LO5" i="9" l="1"/>
  <c r="LM30" i="9"/>
  <c r="LO30" i="9" s="1"/>
  <c r="LP30" i="9" s="1"/>
  <c r="LS3" i="9"/>
  <c r="LV3" i="9"/>
  <c r="LL5" i="9"/>
  <c r="LJ30" i="9"/>
  <c r="LW3" i="9" l="1"/>
  <c r="TN3" i="9" s="1"/>
  <c r="PM3" i="9"/>
  <c r="LP5" i="9"/>
  <c r="TM5" i="9" s="1"/>
  <c r="TM30" i="9" s="1"/>
  <c r="PL5" i="9"/>
  <c r="PL30" i="9" s="1"/>
  <c r="LQ5" i="9"/>
  <c r="LT5" i="9"/>
  <c r="LL30" i="9"/>
  <c r="MA3" i="9"/>
  <c r="LX3" i="9"/>
  <c r="LV5" i="9" l="1"/>
  <c r="LT30" i="9"/>
  <c r="LV30" i="9" s="1"/>
  <c r="LW30" i="9" s="1"/>
  <c r="MC3" i="9"/>
  <c r="LZ3" i="9"/>
  <c r="LS5" i="9"/>
  <c r="LQ30" i="9"/>
  <c r="LW5" i="9" l="1"/>
  <c r="TN5" i="9" s="1"/>
  <c r="TN30" i="9" s="1"/>
  <c r="PM5" i="9"/>
  <c r="PM30" i="9" s="1"/>
  <c r="MD3" i="9"/>
  <c r="TO3" i="9" s="1"/>
  <c r="PN3" i="9"/>
  <c r="MA5" i="9"/>
  <c r="LX5" i="9"/>
  <c r="LS30" i="9"/>
  <c r="MH3" i="9"/>
  <c r="ME3" i="9"/>
  <c r="LZ5" i="9" l="1"/>
  <c r="LX30" i="9"/>
  <c r="MJ3" i="9"/>
  <c r="MG3" i="9"/>
  <c r="MC5" i="9"/>
  <c r="MA30" i="9"/>
  <c r="MC30" i="9" s="1"/>
  <c r="MD30" i="9" s="1"/>
  <c r="MK3" i="9" l="1"/>
  <c r="TP3" i="9" s="1"/>
  <c r="PO3" i="9"/>
  <c r="MD5" i="9"/>
  <c r="TO5" i="9" s="1"/>
  <c r="TO30" i="9" s="1"/>
  <c r="PN5" i="9"/>
  <c r="PN30" i="9" s="1"/>
  <c r="MO3" i="9"/>
  <c r="ML3" i="9"/>
  <c r="MH5" i="9"/>
  <c r="ME5" i="9"/>
  <c r="LZ30" i="9"/>
  <c r="MN3" i="9" l="1"/>
  <c r="MJ5" i="9"/>
  <c r="MH30" i="9"/>
  <c r="MJ30" i="9" s="1"/>
  <c r="MK30" i="9" s="1"/>
  <c r="MG5" i="9"/>
  <c r="ME30" i="9"/>
  <c r="MQ3" i="9"/>
  <c r="MR3" i="9" l="1"/>
  <c r="TQ3" i="9" s="1"/>
  <c r="PP3" i="9"/>
  <c r="MK5" i="9"/>
  <c r="TP5" i="9" s="1"/>
  <c r="TP30" i="9" s="1"/>
  <c r="PO5" i="9"/>
  <c r="PO30" i="9" s="1"/>
  <c r="MO5" i="9"/>
  <c r="ML5" i="9"/>
  <c r="MG30" i="9"/>
  <c r="MV3" i="9"/>
  <c r="MS3" i="9"/>
  <c r="MN5" i="9" l="1"/>
  <c r="ML30" i="9"/>
  <c r="MX3" i="9"/>
  <c r="MU3" i="9"/>
  <c r="MQ5" i="9"/>
  <c r="MO30" i="9"/>
  <c r="MQ30" i="9" s="1"/>
  <c r="MR30" i="9" s="1"/>
  <c r="MR5" i="9" l="1"/>
  <c r="TQ5" i="9" s="1"/>
  <c r="TQ30" i="9" s="1"/>
  <c r="PP5" i="9"/>
  <c r="PP30" i="9" s="1"/>
  <c r="MY3" i="9"/>
  <c r="TR3" i="9" s="1"/>
  <c r="PQ3" i="9"/>
  <c r="NC3" i="9"/>
  <c r="MZ3" i="9"/>
  <c r="MS5" i="9"/>
  <c r="MV5" i="9"/>
  <c r="MN30" i="9"/>
  <c r="NB3" i="9" l="1"/>
  <c r="MU5" i="9"/>
  <c r="MS30" i="9"/>
  <c r="MX5" i="9"/>
  <c r="MV30" i="9"/>
  <c r="MX30" i="9" s="1"/>
  <c r="MY30" i="9" s="1"/>
  <c r="NE3" i="9"/>
  <c r="NF3" i="9" l="1"/>
  <c r="TS3" i="9" s="1"/>
  <c r="PR3" i="9"/>
  <c r="MY5" i="9"/>
  <c r="TR5" i="9" s="1"/>
  <c r="TR30" i="9" s="1"/>
  <c r="PQ5" i="9"/>
  <c r="PQ30" i="9" s="1"/>
  <c r="NC5" i="9"/>
  <c r="MZ5" i="9"/>
  <c r="MU30" i="9"/>
  <c r="NJ3" i="9"/>
  <c r="NG3" i="9"/>
  <c r="NI3" i="9" l="1"/>
  <c r="NB5" i="9"/>
  <c r="MZ30" i="9"/>
  <c r="NE5" i="9"/>
  <c r="NC30" i="9"/>
  <c r="NE30" i="9" s="1"/>
  <c r="NF30" i="9" s="1"/>
  <c r="NL3" i="9"/>
  <c r="NM3" i="9" l="1"/>
  <c r="TT3" i="9" s="1"/>
  <c r="PS3" i="9"/>
  <c r="NF5" i="9"/>
  <c r="TS5" i="9" s="1"/>
  <c r="TS30" i="9" s="1"/>
  <c r="PR5" i="9"/>
  <c r="PR30" i="9" s="1"/>
  <c r="NQ3" i="9"/>
  <c r="NN3" i="9"/>
  <c r="NJ5" i="9"/>
  <c r="NG5" i="9"/>
  <c r="NB30" i="9"/>
  <c r="NP3" i="9" l="1"/>
  <c r="NL5" i="9"/>
  <c r="NJ30" i="9"/>
  <c r="NL30" i="9" s="1"/>
  <c r="NM30" i="9" s="1"/>
  <c r="NI5" i="9"/>
  <c r="NG30" i="9"/>
  <c r="NS3" i="9"/>
  <c r="NM5" i="9" l="1"/>
  <c r="TT5" i="9" s="1"/>
  <c r="TT30" i="9" s="1"/>
  <c r="PS5" i="9"/>
  <c r="PS30" i="9" s="1"/>
  <c r="NT3" i="9"/>
  <c r="TU3" i="9" s="1"/>
  <c r="PT3" i="9"/>
  <c r="NQ5" i="9"/>
  <c r="NN5" i="9"/>
  <c r="NI30" i="9"/>
  <c r="PU3" i="9" l="1"/>
  <c r="TV3" i="9"/>
  <c r="NS5" i="9"/>
  <c r="NQ30" i="9"/>
  <c r="NS30" i="9" s="1"/>
  <c r="NT30" i="9" s="1"/>
  <c r="NP5" i="9"/>
  <c r="NP30" i="9" s="1"/>
  <c r="NN30" i="9"/>
  <c r="NT5" i="9" l="1"/>
  <c r="TU5" i="9" s="1"/>
  <c r="PT5" i="9"/>
  <c r="PU5" i="9" l="1"/>
  <c r="PU30" i="9" s="1"/>
  <c r="PT30" i="9"/>
  <c r="TV5" i="9"/>
  <c r="TV30" i="9" s="1"/>
  <c r="Y36" i="3" s="1"/>
  <c r="TU30"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EES-Re" type="5" refreshedVersion="3" deleted="1" background="1" saveData="1">
    <dbPr connection="" command="" commandType="3"/>
  </connection>
</connections>
</file>

<file path=xl/sharedStrings.xml><?xml version="1.0" encoding="utf-8"?>
<sst xmlns="http://schemas.openxmlformats.org/spreadsheetml/2006/main" count="2344" uniqueCount="1846">
  <si>
    <t>Batterie</t>
  </si>
  <si>
    <t>Netzumschalter/Insel/div</t>
  </si>
  <si>
    <t>Top1</t>
  </si>
  <si>
    <t>Top2</t>
  </si>
  <si>
    <t>PV-Erzeugung:</t>
  </si>
  <si>
    <t>BRUTTO!</t>
  </si>
  <si>
    <t>Gesamt</t>
  </si>
  <si>
    <t>Dachmiete</t>
  </si>
  <si>
    <t>Versicherung</t>
  </si>
  <si>
    <t>Erträge ZS:</t>
  </si>
  <si>
    <t>https://pvaustria.at/sonnenklar_rechner/</t>
  </si>
  <si>
    <t>Vollbetriebsjahr:</t>
  </si>
  <si>
    <t>€ges</t>
  </si>
  <si>
    <t>Gemeinstrom</t>
  </si>
  <si>
    <t>Netz</t>
  </si>
  <si>
    <t>Warmwasser Ökostrom</t>
  </si>
  <si>
    <t>Tagstrom Ökostrom</t>
  </si>
  <si>
    <t>€Eigenstrom</t>
  </si>
  <si>
    <t>Jahr 1</t>
  </si>
  <si>
    <t>Rückzahlungsplan:</t>
  </si>
  <si>
    <t>Aushaftend:</t>
  </si>
  <si>
    <t>Zinsen</t>
  </si>
  <si>
    <t>Rückzahlung p.a.</t>
  </si>
  <si>
    <t>GEA Anteil Top1</t>
  </si>
  <si>
    <t>GEA Anteil Top2</t>
  </si>
  <si>
    <t>GEA Anteil Gemeinstrom</t>
  </si>
  <si>
    <t>Wert:</t>
  </si>
  <si>
    <t>Einzahlung pro Jahr Plan:</t>
  </si>
  <si>
    <t>Pos 1</t>
  </si>
  <si>
    <t>Pos 3</t>
  </si>
  <si>
    <t>Pos 4</t>
  </si>
  <si>
    <t>Pos 2</t>
  </si>
  <si>
    <t>Pos 5</t>
  </si>
  <si>
    <t>Pos 6</t>
  </si>
  <si>
    <t>Gesamt:</t>
  </si>
  <si>
    <t>Top4</t>
  </si>
  <si>
    <t>Top5</t>
  </si>
  <si>
    <t>Top6</t>
  </si>
  <si>
    <t>Top7</t>
  </si>
  <si>
    <t>Top9</t>
  </si>
  <si>
    <t>Top8</t>
  </si>
  <si>
    <t>GEA Anteil Top3</t>
  </si>
  <si>
    <t>GEA Anteil Top4</t>
  </si>
  <si>
    <t>GEA Anteil Top5</t>
  </si>
  <si>
    <t>GEA Anteil Top6</t>
  </si>
  <si>
    <t>GEA Anteil Top7</t>
  </si>
  <si>
    <t>GEA Anteil Top8</t>
  </si>
  <si>
    <t>GEA Anteil Top9</t>
  </si>
  <si>
    <t>Top10</t>
  </si>
  <si>
    <t>GEA Anteil Top10</t>
  </si>
  <si>
    <t>Eigenverbrauchsanteil: 56%</t>
  </si>
  <si>
    <t>Top3</t>
  </si>
  <si>
    <t>kWp</t>
  </si>
  <si>
    <t>4kWp</t>
  </si>
  <si>
    <t>kWh</t>
  </si>
  <si>
    <t>Aufwand/kWh</t>
  </si>
  <si>
    <t>kWhges</t>
  </si>
  <si>
    <t>Cent/kWhges</t>
  </si>
  <si>
    <t>Cent/kWh ges.</t>
  </si>
  <si>
    <t>Cent/kWh</t>
  </si>
  <si>
    <t>kWh/kWp/a</t>
  </si>
  <si>
    <t>Batterie kWh</t>
  </si>
  <si>
    <t>!kW Warmwasser</t>
  </si>
  <si>
    <t xml:space="preserve">3 Pers </t>
  </si>
  <si>
    <t>…bei PV-Neigung Süd 10°</t>
  </si>
  <si>
    <t>€Überschuss-einspeisung</t>
  </si>
  <si>
    <t>Der aushaftende Investitionsanteil des Teilnehmers an der GEA wird mit 1,5 % p.a. aufgezinst.</t>
  </si>
  <si>
    <t xml:space="preserve">Die Anlage wird 30 Jahre vom Betreiber betrieben, und die Entsorgung der Anlage nach Betriebsende geht zu Lasten des Betreibers. </t>
  </si>
  <si>
    <t>Modulleistung:</t>
  </si>
  <si>
    <t>W</t>
  </si>
  <si>
    <t>Modulfläche:</t>
  </si>
  <si>
    <t>m²</t>
  </si>
  <si>
    <t>Flächenbedarf:</t>
  </si>
  <si>
    <t>Anzahl der Module (Zielwert):</t>
  </si>
  <si>
    <t>Anzahl der Module (Ganzzahl):</t>
  </si>
  <si>
    <t>spezifische Erzeugung (Volllaststunden):</t>
  </si>
  <si>
    <t>-</t>
  </si>
  <si>
    <t>Zielwert:</t>
  </si>
  <si>
    <t>Eigenstromverbrauch:</t>
  </si>
  <si>
    <t>Überschusseinspeisung:</t>
  </si>
  <si>
    <t>Eigenversorgung:</t>
  </si>
  <si>
    <t>Bezug aus Netz:</t>
  </si>
  <si>
    <t>Eigenstrom [kWh]</t>
  </si>
  <si>
    <t>Die Teilnehmer/-innen an der GEA erwerben Bezugsrechte an der GEA durch Einzahlung in Höhe des Werts des vermiedenen Bezugs aus dem Netz, bis der anteilige an den Investitionskosten erreicht wird, jedenfalls maximal bis zu diesem. Zu klären ist, ob auch ein Anteil der Eröse aus Einspeisung zugeordnet werden soll wie hier vorgesehen. Alternativ kann dieser Investitionsanteil dem Betreiber aconto erstattet werden.</t>
  </si>
  <si>
    <t>Planwerte für Einzahlung auf Basis Stromverbrauchsdaten 2020, tatsächliche Rückzahlung abhängig von der lt. Smartmeter übernommenen Anzahl kWh aus Eigenerzeugng/Speicherung der GEA zum Zeitpunkt der Erzeugung und abhänging vom Ladestatus der Batterie (dynamische Verteilung).</t>
  </si>
  <si>
    <t>Der Wert der aus Eigenerzeugung/Speicherung der GEA übernommenen kWh entspricht dem Bruttowert pro kWh aus dem Netzbezug lt. Jahresabrechnung des Teilnehmers an der GEA, welche dem Betreiber als Kopie vorgelegt wird.</t>
  </si>
  <si>
    <t>Wenn der Wert des GEA-Bezugsrechts durch Einzahlungen gem. Pos 1 vollständig eingezahlt ist, leistet jeder Teilnehmer an der GEA einen Anteil an den Kosten für Dachmiete, Versicherung, Abrechnung und Wartung im Verhältnis der von der Anlage übernommenen Strommenge lt. Smartmeterprotokoll des vorangegangenen Abrechnungsjahres für die verbleibende Laufzeit.</t>
  </si>
  <si>
    <t>Anteil pro GEA-Teilnehmer/-in:</t>
  </si>
  <si>
    <t>Delta:</t>
  </si>
  <si>
    <t>Summe</t>
  </si>
  <si>
    <t>PLZ</t>
  </si>
  <si>
    <t>Ort</t>
  </si>
  <si>
    <t>Wien</t>
  </si>
  <si>
    <t>Wien-Parlament</t>
  </si>
  <si>
    <t>Wien-Flughafen</t>
  </si>
  <si>
    <t>Wien-Vereinte Nationen</t>
  </si>
  <si>
    <t>Wien-Austria Center</t>
  </si>
  <si>
    <t>Stockerau</t>
  </si>
  <si>
    <t>Hollabrunn</t>
  </si>
  <si>
    <t>Nappersdorf</t>
  </si>
  <si>
    <t>Großharras</t>
  </si>
  <si>
    <t>Wullersdorf</t>
  </si>
  <si>
    <t>Zellerndorf</t>
  </si>
  <si>
    <t>Haugsdorf</t>
  </si>
  <si>
    <t>Hadres</t>
  </si>
  <si>
    <t>Retz, Niederösterreich</t>
  </si>
  <si>
    <t>Weitersfeld, Niederösterreich</t>
  </si>
  <si>
    <t>Langau bei Geras</t>
  </si>
  <si>
    <t>Geras</t>
  </si>
  <si>
    <t>Korneuburg</t>
  </si>
  <si>
    <t>Bisamberg</t>
  </si>
  <si>
    <t>Langenzersdorf</t>
  </si>
  <si>
    <t>Spillern</t>
  </si>
  <si>
    <t>Ernstbrunn</t>
  </si>
  <si>
    <t>Wolkersdorf im Weinviertel</t>
  </si>
  <si>
    <t>Ulrichskirchen</t>
  </si>
  <si>
    <t>Niederkreuzstetten</t>
  </si>
  <si>
    <t>Mistelbach an der Zaya</t>
  </si>
  <si>
    <t>Laa an der Thaya</t>
  </si>
  <si>
    <t>Ameis</t>
  </si>
  <si>
    <t>Altlichtenwarth</t>
  </si>
  <si>
    <t>Hausbrunn</t>
  </si>
  <si>
    <t>Gnadendorf</t>
  </si>
  <si>
    <t>Poysbrunn</t>
  </si>
  <si>
    <t>Ottenthal, Bez. Mistelbach</t>
  </si>
  <si>
    <t>Poysdorf</t>
  </si>
  <si>
    <t>Schrattenberg bei Poysdorf</t>
  </si>
  <si>
    <t>Dobermannsdorf</t>
  </si>
  <si>
    <t>Palterndorf</t>
  </si>
  <si>
    <t>Gaweinstal</t>
  </si>
  <si>
    <t>Gerasdorf bei Wien</t>
  </si>
  <si>
    <t>Enzersfeld bei Wien</t>
  </si>
  <si>
    <t>Großebersdorf, Niederösterreich</t>
  </si>
  <si>
    <t>Pillichsdorf</t>
  </si>
  <si>
    <t>Großengersdorf</t>
  </si>
  <si>
    <t>Bockfließ</t>
  </si>
  <si>
    <t>Auersthal</t>
  </si>
  <si>
    <t>Raggendorf</t>
  </si>
  <si>
    <t>Groß Schweinbarth</t>
  </si>
  <si>
    <t>Bad Pirawarth</t>
  </si>
  <si>
    <t>Zistersdorf</t>
  </si>
  <si>
    <t>Gänserndorf</t>
  </si>
  <si>
    <t>Strasshof an der Nordbahn</t>
  </si>
  <si>
    <t>Deutsch Wagram</t>
  </si>
  <si>
    <t>Schönkirchen, Niederösterreich</t>
  </si>
  <si>
    <t>Prottes</t>
  </si>
  <si>
    <t>Matzen</t>
  </si>
  <si>
    <t>Spannberg</t>
  </si>
  <si>
    <t>Velm-Götzendorf</t>
  </si>
  <si>
    <t>Ebenthal, Niederösterreich</t>
  </si>
  <si>
    <t>Ollersdorf, Bez. Gänserndorf</t>
  </si>
  <si>
    <t>Weikendorf</t>
  </si>
  <si>
    <t>Angern, March</t>
  </si>
  <si>
    <t>Stillfried</t>
  </si>
  <si>
    <t>Dürnkrut</t>
  </si>
  <si>
    <t>Jedenspeigen</t>
  </si>
  <si>
    <t>Drösing</t>
  </si>
  <si>
    <t>Niederabsdorf</t>
  </si>
  <si>
    <t>Hohenau an der March</t>
  </si>
  <si>
    <t>Rabensburg</t>
  </si>
  <si>
    <t>Bernhardsthal</t>
  </si>
  <si>
    <t>Raasdorf bei Wien</t>
  </si>
  <si>
    <t>Obersiebenbrunn</t>
  </si>
  <si>
    <t>Lassee, Niederösterreich</t>
  </si>
  <si>
    <t>Engelhartstetten</t>
  </si>
  <si>
    <t>Marchegg Stadt</t>
  </si>
  <si>
    <t>Marchegg Bahnhof</t>
  </si>
  <si>
    <t>Oberweiden</t>
  </si>
  <si>
    <t>Groß-Enzersdorf</t>
  </si>
  <si>
    <t>Orth an der Donau</t>
  </si>
  <si>
    <t>Schwechat</t>
  </si>
  <si>
    <t>Schwechat-Mannswörth</t>
  </si>
  <si>
    <t>Schwechat-Rannersdorf</t>
  </si>
  <si>
    <t>Himberg bei Wien</t>
  </si>
  <si>
    <t>Maria Lanzendorf</t>
  </si>
  <si>
    <t>Vösendorf</t>
  </si>
  <si>
    <t>Hennersdorf bei Wien</t>
  </si>
  <si>
    <t>Leopoldsdorf bei Wien</t>
  </si>
  <si>
    <t>Vösendorf-Süd</t>
  </si>
  <si>
    <t>Mödling</t>
  </si>
  <si>
    <t>Maria Enzersdorf</t>
  </si>
  <si>
    <t>Brunn am Gebirge</t>
  </si>
  <si>
    <t>Maria Enzersdorf-Südstadt</t>
  </si>
  <si>
    <t>Wiener Neudorf</t>
  </si>
  <si>
    <t>Gumpoldskirchen</t>
  </si>
  <si>
    <t>Guntramsdorf</t>
  </si>
  <si>
    <t>Laxenburg</t>
  </si>
  <si>
    <t>Biedermannsdorf</t>
  </si>
  <si>
    <t>Hinterbrühl</t>
  </si>
  <si>
    <t>Gießhübl bei Wien</t>
  </si>
  <si>
    <t>Perchtoldsdorf</t>
  </si>
  <si>
    <t>Laab im Walde</t>
  </si>
  <si>
    <t>Breitenfurt bei Wien</t>
  </si>
  <si>
    <t>Kaltenleutgeben</t>
  </si>
  <si>
    <t>Sulz im Wienerwald</t>
  </si>
  <si>
    <t>Sittendorf bei Wien</t>
  </si>
  <si>
    <t>Fischamend</t>
  </si>
  <si>
    <t>Maria Ellend, Donau</t>
  </si>
  <si>
    <t>Bad Deutsch Altenburg</t>
  </si>
  <si>
    <t>Hainburg an der Donau</t>
  </si>
  <si>
    <t>Wolfsthal</t>
  </si>
  <si>
    <t>Kittsee</t>
  </si>
  <si>
    <t>Zurndorf</t>
  </si>
  <si>
    <t>Nickelsdorf, Leitha</t>
  </si>
  <si>
    <t>Schwadorf bei Wien</t>
  </si>
  <si>
    <t>Ebergassing</t>
  </si>
  <si>
    <t>Gramatneusiedl</t>
  </si>
  <si>
    <t>Unterwaltersdorf</t>
  </si>
  <si>
    <t>Deutsch Brodersdorf</t>
  </si>
  <si>
    <t>Hof am Leithagebirge</t>
  </si>
  <si>
    <t>Mannersdorf am Leithagebirge</t>
  </si>
  <si>
    <t>Bruck an der Leitha</t>
  </si>
  <si>
    <t>Gattendorf</t>
  </si>
  <si>
    <t>Achau</t>
  </si>
  <si>
    <t>Münchendorf</t>
  </si>
  <si>
    <t>Ebreichsdorf</t>
  </si>
  <si>
    <t>Wampersdorf</t>
  </si>
  <si>
    <t>Pottendorf</t>
  </si>
  <si>
    <t>Ebenfurth</t>
  </si>
  <si>
    <t>Neufeld an der Leitha</t>
  </si>
  <si>
    <t>Lichtenwörth-Nadelburg</t>
  </si>
  <si>
    <t>Baden bei Wien</t>
  </si>
  <si>
    <t>Baden-Leesdorf</t>
  </si>
  <si>
    <t>Pfaffstätten, Bez. Baden</t>
  </si>
  <si>
    <t>Tribuswinkel</t>
  </si>
  <si>
    <t>Möllersdorf</t>
  </si>
  <si>
    <t>Traiskirchen</t>
  </si>
  <si>
    <t>Trumau, Aspangbahn</t>
  </si>
  <si>
    <t>Oberwaltersdorf</t>
  </si>
  <si>
    <t>Tattendorf, Niederösterreich</t>
  </si>
  <si>
    <t>Günselsdorf</t>
  </si>
  <si>
    <t>Gaaden bei Mödling</t>
  </si>
  <si>
    <t>Heiligenkreuz bei Baden</t>
  </si>
  <si>
    <t>Alland</t>
  </si>
  <si>
    <t>Bad Vöslau</t>
  </si>
  <si>
    <t>Kottingbrunn</t>
  </si>
  <si>
    <t>Leobersdorf</t>
  </si>
  <si>
    <t>Enzesfeld-Lindabrunn</t>
  </si>
  <si>
    <t>Hirtenberg</t>
  </si>
  <si>
    <t>Berndorf, Niederösterreich</t>
  </si>
  <si>
    <t>Pottenstein, Triesting</t>
  </si>
  <si>
    <t>Weissenbach an der Triesting</t>
  </si>
  <si>
    <t>Neuhaus, Triestingtal</t>
  </si>
  <si>
    <t>Altenmarkt-Thenneberg</t>
  </si>
  <si>
    <t>Kaumberg</t>
  </si>
  <si>
    <t>Sollenau</t>
  </si>
  <si>
    <t>Felixdorf</t>
  </si>
  <si>
    <t>Theresienfeld</t>
  </si>
  <si>
    <t>Neunkirchen, Niederösterreich</t>
  </si>
  <si>
    <t>Ternitz</t>
  </si>
  <si>
    <t>Wimpassing im Schwarzatale</t>
  </si>
  <si>
    <t>Gloggnitz</t>
  </si>
  <si>
    <t>Payerbach</t>
  </si>
  <si>
    <t>Reichenau an der Rax</t>
  </si>
  <si>
    <t>Wiener Neustadt</t>
  </si>
  <si>
    <t>Bad Fischau</t>
  </si>
  <si>
    <t>Winzendorf, Niederösterreich</t>
  </si>
  <si>
    <t>Willendorf am Steinfelde</t>
  </si>
  <si>
    <t>Grünbach am Schneeberg</t>
  </si>
  <si>
    <t>Puchberg am Schneeberg</t>
  </si>
  <si>
    <t>Steinabrückl</t>
  </si>
  <si>
    <t>Wöllersdorf</t>
  </si>
  <si>
    <t>Markt Piesting</t>
  </si>
  <si>
    <t>Waldegg an der Piesting</t>
  </si>
  <si>
    <t>Pernitz, Niederösterreich</t>
  </si>
  <si>
    <t>Wiesmath</t>
  </si>
  <si>
    <t>Lanzenkirchen</t>
  </si>
  <si>
    <t>Erlach an der Pitten</t>
  </si>
  <si>
    <t>Pitten</t>
  </si>
  <si>
    <t>Warth, Niederösterreich</t>
  </si>
  <si>
    <t>Grimmenstein</t>
  </si>
  <si>
    <t>Krumbach, Niederösterreich</t>
  </si>
  <si>
    <t>Kirchschlag in der Buckligen Welt</t>
  </si>
  <si>
    <t>Aspang</t>
  </si>
  <si>
    <t>Kirchberg am Wechsel</t>
  </si>
  <si>
    <t>Mauerbach</t>
  </si>
  <si>
    <t>Purkersdorf</t>
  </si>
  <si>
    <t>Gablitz</t>
  </si>
  <si>
    <t>Ried am Riederberg</t>
  </si>
  <si>
    <t>Untertullnerbach</t>
  </si>
  <si>
    <t>Wolfsgraben</t>
  </si>
  <si>
    <t>Tullnerbach-Lawies</t>
  </si>
  <si>
    <t>Pressbaum</t>
  </si>
  <si>
    <t>Rekawinkel</t>
  </si>
  <si>
    <t>Eichgraben, Niederösterreich</t>
  </si>
  <si>
    <t>Altlengbach</t>
  </si>
  <si>
    <t>Maria Anzbach</t>
  </si>
  <si>
    <t>Neulengbach</t>
  </si>
  <si>
    <t>Asperhofen</t>
  </si>
  <si>
    <t>Würmla</t>
  </si>
  <si>
    <t>St. Christophen</t>
  </si>
  <si>
    <t>Innermanzing</t>
  </si>
  <si>
    <t>Laaben bei Neulengbach</t>
  </si>
  <si>
    <t>Ollersbach</t>
  </si>
  <si>
    <t>Kirchstetten, Bez. St. Pölten</t>
  </si>
  <si>
    <t>Böheimkirchen</t>
  </si>
  <si>
    <t>Kasten bei Böheimkirchen</t>
  </si>
  <si>
    <t>Stössing</t>
  </si>
  <si>
    <t>St. Pölten</t>
  </si>
  <si>
    <t>St. Pölten-Harland</t>
  </si>
  <si>
    <t>St. Pölten-Spratzern</t>
  </si>
  <si>
    <t>St. Pölten-Traisenpark</t>
  </si>
  <si>
    <t>St. Pölten-Wagram</t>
  </si>
  <si>
    <t>Karlstetten</t>
  </si>
  <si>
    <t>Herzogenburg</t>
  </si>
  <si>
    <t>Traismauer</t>
  </si>
  <si>
    <t>Pyhra, Bez. St. Pölten</t>
  </si>
  <si>
    <t>Wald, Niederösterreich</t>
  </si>
  <si>
    <t>Wilhelmsburg an der Traisen</t>
  </si>
  <si>
    <t>St. Georgen am Steinfeld</t>
  </si>
  <si>
    <t>Traisen</t>
  </si>
  <si>
    <t>St. Veit an der Gölsen</t>
  </si>
  <si>
    <t>Hainfeld, Niederösterreich</t>
  </si>
  <si>
    <t>Lilienfeld</t>
  </si>
  <si>
    <t>Türnitz, Niederösterreich</t>
  </si>
  <si>
    <t>St. Aegyd am Neuwalde, Markt</t>
  </si>
  <si>
    <t>Ober-Grafendorf</t>
  </si>
  <si>
    <t>Hofstetten, Pielach</t>
  </si>
  <si>
    <t>Rabenstein an der Pielach</t>
  </si>
  <si>
    <t>Kirchberg an der Pielach</t>
  </si>
  <si>
    <t>Frankenfels</t>
  </si>
  <si>
    <t>Puchenstuben</t>
  </si>
  <si>
    <t>Mank</t>
  </si>
  <si>
    <t>Texing</t>
  </si>
  <si>
    <t>St. Leonhard am Forst</t>
  </si>
  <si>
    <t>Wieselburg an der Erlauf</t>
  </si>
  <si>
    <t>Purgstall an der Erlauf</t>
  </si>
  <si>
    <t>Steinakirchen am Forst</t>
  </si>
  <si>
    <t>Gresten</t>
  </si>
  <si>
    <t>Scheibbs</t>
  </si>
  <si>
    <t>Oberndorf an der Melk</t>
  </si>
  <si>
    <t>St. Georgen an der Leys</t>
  </si>
  <si>
    <t>Gaming</t>
  </si>
  <si>
    <t>Lunz am See</t>
  </si>
  <si>
    <t>Amstetten, Niederösterreich</t>
  </si>
  <si>
    <t>Strengberg</t>
  </si>
  <si>
    <t>Ardagger</t>
  </si>
  <si>
    <t>Euratsfeld</t>
  </si>
  <si>
    <t>Kematen an der Ybbs</t>
  </si>
  <si>
    <t>Böhlerwerk</t>
  </si>
  <si>
    <t>Gaflenz</t>
  </si>
  <si>
    <t>Weyer, Oberösterreich</t>
  </si>
  <si>
    <t>Waidhofen an der Ybbs</t>
  </si>
  <si>
    <t>Ybbsitz</t>
  </si>
  <si>
    <t>Hollenstein an der Ybbs</t>
  </si>
  <si>
    <t>Göstling an der Ybbs</t>
  </si>
  <si>
    <t>Haag, Niederösterreich</t>
  </si>
  <si>
    <t>St. Peter in der Au</t>
  </si>
  <si>
    <t>Seitenstetten</t>
  </si>
  <si>
    <t>Aschbach Markt</t>
  </si>
  <si>
    <t>Ulmerfeld-Hausmening</t>
  </si>
  <si>
    <t>Ybbs an der Donau</t>
  </si>
  <si>
    <t>Blindenmarkt</t>
  </si>
  <si>
    <t>Kemmelbach</t>
  </si>
  <si>
    <t>Pöchlarn</t>
  </si>
  <si>
    <t>Loosdorf, Bez. Melk</t>
  </si>
  <si>
    <t>Hürm</t>
  </si>
  <si>
    <t>Prinzersdorf</t>
  </si>
  <si>
    <t>Melk</t>
  </si>
  <si>
    <t>Klosterneuburg</t>
  </si>
  <si>
    <t>Weidling</t>
  </si>
  <si>
    <t>Kierling</t>
  </si>
  <si>
    <t>Hintersdorf</t>
  </si>
  <si>
    <t>Kritzendorf</t>
  </si>
  <si>
    <t>Höflein an der Donau</t>
  </si>
  <si>
    <t>Greifenstein, Niederösterreich</t>
  </si>
  <si>
    <t>St. Andrä-Wördern</t>
  </si>
  <si>
    <t>Zeiselmauer</t>
  </si>
  <si>
    <t>Langenlebarn</t>
  </si>
  <si>
    <t>Tulln an der Donau</t>
  </si>
  <si>
    <t>Königstetten</t>
  </si>
  <si>
    <t>Tulbing</t>
  </si>
  <si>
    <t>Zwentendorf an der Donau</t>
  </si>
  <si>
    <t>Judenau</t>
  </si>
  <si>
    <t>Langenrohr</t>
  </si>
  <si>
    <t>Sieghartskirchen</t>
  </si>
  <si>
    <t>Michelhausen</t>
  </si>
  <si>
    <t>Atzenbrugg</t>
  </si>
  <si>
    <t>Sitzenberg-Reidling</t>
  </si>
  <si>
    <t>Absdorf</t>
  </si>
  <si>
    <t>Hausleiten</t>
  </si>
  <si>
    <t>Königsbrunn am Wagram</t>
  </si>
  <si>
    <t>Kirchberg am Wagram</t>
  </si>
  <si>
    <t>Großriedenthal</t>
  </si>
  <si>
    <t>Altenwörth</t>
  </si>
  <si>
    <t>Fels am Wagram</t>
  </si>
  <si>
    <t>Grafenwörth</t>
  </si>
  <si>
    <t>Haitzendorf</t>
  </si>
  <si>
    <t>Etsdorf am Kamp</t>
  </si>
  <si>
    <t>Hadersdorf am Kamp</t>
  </si>
  <si>
    <t>Gedersdorf</t>
  </si>
  <si>
    <t>Rohrendorf bei Krems</t>
  </si>
  <si>
    <t>Krems an der Donau</t>
  </si>
  <si>
    <t>Krems-Lerchenfeld</t>
  </si>
  <si>
    <t>Krems-Stein</t>
  </si>
  <si>
    <t>Krems-Mitterau</t>
  </si>
  <si>
    <t>Furth bei Göttweig</t>
  </si>
  <si>
    <t>Mautern, Niederösterreich</t>
  </si>
  <si>
    <t>Grainbrunn</t>
  </si>
  <si>
    <t>Rastenfeld, Niederösterreich</t>
  </si>
  <si>
    <t>Senftenberg, Niederösterreich</t>
  </si>
  <si>
    <t>Gföhl</t>
  </si>
  <si>
    <t>Langenlois</t>
  </si>
  <si>
    <t>Lengenfeld bei Krems</t>
  </si>
  <si>
    <t>Schiltern bei Langenlois</t>
  </si>
  <si>
    <t>Gars am Kamp</t>
  </si>
  <si>
    <t>Horn, Niederösterreich</t>
  </si>
  <si>
    <t>Neupölla</t>
  </si>
  <si>
    <t>Weißenkirchen in der Wachau</t>
  </si>
  <si>
    <t>Großheinrichschlag</t>
  </si>
  <si>
    <t>Spitz, Donau</t>
  </si>
  <si>
    <t>Mühldorf, Niederösterreich</t>
  </si>
  <si>
    <t>Kottes</t>
  </si>
  <si>
    <t>Ottenschlag, Niederösterreich</t>
  </si>
  <si>
    <t>Traunstein, Niederösterreich</t>
  </si>
  <si>
    <t>Schönbach, Niederösterreich</t>
  </si>
  <si>
    <t>Maria Laach am Jauerling</t>
  </si>
  <si>
    <t>Pöggstall</t>
  </si>
  <si>
    <t>Weiten, Niederösterreich</t>
  </si>
  <si>
    <t>Raxendorf</t>
  </si>
  <si>
    <t>Artstetten</t>
  </si>
  <si>
    <t>Martinsberg, Niederösterreich</t>
  </si>
  <si>
    <t>Marbach an der Donau</t>
  </si>
  <si>
    <t>Maria Taferl</t>
  </si>
  <si>
    <t>Persenbeug</t>
  </si>
  <si>
    <t>Yspertal</t>
  </si>
  <si>
    <t>Großweikersdorf</t>
  </si>
  <si>
    <t>Ziersdorf</t>
  </si>
  <si>
    <t>Maissau</t>
  </si>
  <si>
    <t>Eggenburg</t>
  </si>
  <si>
    <t>Pulkau</t>
  </si>
  <si>
    <t>Sigmundsherberg</t>
  </si>
  <si>
    <t>Hötzelsdorf</t>
  </si>
  <si>
    <t>Japons</t>
  </si>
  <si>
    <t>Allentsteig</t>
  </si>
  <si>
    <t>Groß Siegharts</t>
  </si>
  <si>
    <t>Dietmanns</t>
  </si>
  <si>
    <t>Raabs an der Thaya</t>
  </si>
  <si>
    <t>Waidhofen an der Thaya</t>
  </si>
  <si>
    <t>Pfaffenschlag bei Waidhofen an der Thaya</t>
  </si>
  <si>
    <t>Dobersberg</t>
  </si>
  <si>
    <t>Gastern</t>
  </si>
  <si>
    <t>Heidenreichstein</t>
  </si>
  <si>
    <t>Nagelberg</t>
  </si>
  <si>
    <t>Litschau</t>
  </si>
  <si>
    <t>Schwarzenau, Waldviertel</t>
  </si>
  <si>
    <t>Vitis, Niederösterreich</t>
  </si>
  <si>
    <t>Echsenbach</t>
  </si>
  <si>
    <t>Zwettl, Niederösterreich</t>
  </si>
  <si>
    <t>Rappottenstein</t>
  </si>
  <si>
    <t>Groß Gerungs</t>
  </si>
  <si>
    <t>Arbesbach</t>
  </si>
  <si>
    <t>Schweiggers</t>
  </si>
  <si>
    <t>Schrems, Niederösterreich</t>
  </si>
  <si>
    <t>Gmünd, Niederösterreich</t>
  </si>
  <si>
    <t>Weitra</t>
  </si>
  <si>
    <t>Bad Großpertholz</t>
  </si>
  <si>
    <t>Linz, Donau</t>
  </si>
  <si>
    <t>Salzburg</t>
  </si>
  <si>
    <t>Innsbruck</t>
  </si>
  <si>
    <t>Eisenstadt</t>
  </si>
  <si>
    <t>Graz</t>
  </si>
  <si>
    <t>Klagenfurt</t>
  </si>
  <si>
    <t>Linz-Ebelsberg</t>
  </si>
  <si>
    <t>Linz-Pöstlingberg</t>
  </si>
  <si>
    <t>Linz-Steg</t>
  </si>
  <si>
    <t>Puchenau</t>
  </si>
  <si>
    <t>Traun</t>
  </si>
  <si>
    <t>St. Martin bei Linz</t>
  </si>
  <si>
    <t>Ansfelden</t>
  </si>
  <si>
    <t>Haid bei Ansfelden</t>
  </si>
  <si>
    <t>Leonding</t>
  </si>
  <si>
    <t>Pasching</t>
  </si>
  <si>
    <t>Thening</t>
  </si>
  <si>
    <t>Hörsching</t>
  </si>
  <si>
    <t>Oftering</t>
  </si>
  <si>
    <t>Eferding</t>
  </si>
  <si>
    <t>Alkoven</t>
  </si>
  <si>
    <t>Wilhering</t>
  </si>
  <si>
    <t>Hartkirchen, Oberösterreich</t>
  </si>
  <si>
    <t>Aschach an der Donau</t>
  </si>
  <si>
    <t>Haibach ob der Donau</t>
  </si>
  <si>
    <t>St. Agatha, Oberösterreich</t>
  </si>
  <si>
    <t>Wesenufer</t>
  </si>
  <si>
    <t>Engelhartszell</t>
  </si>
  <si>
    <t>Esternberg</t>
  </si>
  <si>
    <t>Ottensheim</t>
  </si>
  <si>
    <t>Feldkirchen an der Donau</t>
  </si>
  <si>
    <t>Walding</t>
  </si>
  <si>
    <t>St. Martin im Mühlkreis</t>
  </si>
  <si>
    <t>Neufelden</t>
  </si>
  <si>
    <t>Altenfelden</t>
  </si>
  <si>
    <t>Lembach im Mühlkreis</t>
  </si>
  <si>
    <t>Hofkirchen im Mühlkreis</t>
  </si>
  <si>
    <t>Neustift, Mühlkreis</t>
  </si>
  <si>
    <t>Oberkappel</t>
  </si>
  <si>
    <t>Rohrbach in Oberösterreich</t>
  </si>
  <si>
    <t>Peilstein im Mühlviertel</t>
  </si>
  <si>
    <t>Aigen im Mühlkreis</t>
  </si>
  <si>
    <t>Ulrichsberg, Oberösterreich</t>
  </si>
  <si>
    <t>Haslach an der Mühl</t>
  </si>
  <si>
    <t>St. Peter am Wimberg</t>
  </si>
  <si>
    <t>Herzogsdorf</t>
  </si>
  <si>
    <t>Zwettl an der Rodl</t>
  </si>
  <si>
    <t>Oberneukirchen, Oberösterreich</t>
  </si>
  <si>
    <t>Bad Leonfelden</t>
  </si>
  <si>
    <t>Schenkenfelden</t>
  </si>
  <si>
    <t>Reichenthal, Oberösterreich</t>
  </si>
  <si>
    <t>Gramastetten</t>
  </si>
  <si>
    <t>Hellmonsödt</t>
  </si>
  <si>
    <t>Altenberg bei Linz</t>
  </si>
  <si>
    <t>Gallneukirchen</t>
  </si>
  <si>
    <t>Alberndorf in der Riedmark</t>
  </si>
  <si>
    <t>Neumarkt im Mühlkreis</t>
  </si>
  <si>
    <t>Steyregg</t>
  </si>
  <si>
    <t>St. Georgen an der Gusen</t>
  </si>
  <si>
    <t>Katsdorf</t>
  </si>
  <si>
    <t>Wartberg ob der Aist</t>
  </si>
  <si>
    <t>Pregarten</t>
  </si>
  <si>
    <t>Hagenberg im Mühlkreis</t>
  </si>
  <si>
    <t>Freistadt, Oberösterreich</t>
  </si>
  <si>
    <t>Hirschbach im Mühlkreis</t>
  </si>
  <si>
    <t>Sandl</t>
  </si>
  <si>
    <t>Rainbach im Mühlkreis</t>
  </si>
  <si>
    <t>Windhaag bei Freistadt</t>
  </si>
  <si>
    <t>Unterweißenbach, Oberösterreich</t>
  </si>
  <si>
    <t>Königswiesen</t>
  </si>
  <si>
    <t>Bad Zell</t>
  </si>
  <si>
    <t>Lasberg</t>
  </si>
  <si>
    <t>Gutau</t>
  </si>
  <si>
    <t>St. Valentin, Niederösterreich</t>
  </si>
  <si>
    <t>Mauthausen</t>
  </si>
  <si>
    <t>Schwertberg</t>
  </si>
  <si>
    <t>Ried in der Riedmark</t>
  </si>
  <si>
    <t>Perg</t>
  </si>
  <si>
    <t>Naarn im Machland</t>
  </si>
  <si>
    <t>Baumgartenberg</t>
  </si>
  <si>
    <t>Mitterkirchen</t>
  </si>
  <si>
    <t>Saxen</t>
  </si>
  <si>
    <t>Grein</t>
  </si>
  <si>
    <t>Bad Kreuzen</t>
  </si>
  <si>
    <t>Pabneukirchen</t>
  </si>
  <si>
    <t>St. Georgen am Walde</t>
  </si>
  <si>
    <t>Waldhausen im Strudengau</t>
  </si>
  <si>
    <t>Steyr</t>
  </si>
  <si>
    <t>Steyr-Münichholz</t>
  </si>
  <si>
    <t>Steyr-Gleink</t>
  </si>
  <si>
    <t>Christkindl</t>
  </si>
  <si>
    <t>Haidershofen</t>
  </si>
  <si>
    <t>Kleinraming</t>
  </si>
  <si>
    <t>Maria Neustift</t>
  </si>
  <si>
    <t>Garsten</t>
  </si>
  <si>
    <t>Ternberg</t>
  </si>
  <si>
    <t>Großraming</t>
  </si>
  <si>
    <t>Enns</t>
  </si>
  <si>
    <t>Asten, Oberösterreich</t>
  </si>
  <si>
    <t>Ennsdorf bei Enns</t>
  </si>
  <si>
    <t>Kronstorf</t>
  </si>
  <si>
    <t>St. Florian</t>
  </si>
  <si>
    <t>Niederneukirchen</t>
  </si>
  <si>
    <t>Wolfern</t>
  </si>
  <si>
    <t>Neuhofen an der Krems</t>
  </si>
  <si>
    <t>St. Marien</t>
  </si>
  <si>
    <t>Sierning</t>
  </si>
  <si>
    <t>Neuzeug</t>
  </si>
  <si>
    <t>Kematen an der Krems</t>
  </si>
  <si>
    <t>Bad Hall</t>
  </si>
  <si>
    <t>Kremsmünster</t>
  </si>
  <si>
    <t>Ried im Traunkreis</t>
  </si>
  <si>
    <t>Wartberg an der Krems</t>
  </si>
  <si>
    <t>Schlierbach, Oberösterreich</t>
  </si>
  <si>
    <t>Kirchdorf an der Krems</t>
  </si>
  <si>
    <t>Steinbach am Ziehberg</t>
  </si>
  <si>
    <t>Micheldorf in Oberösterreich</t>
  </si>
  <si>
    <t>Klaus an der Pyhrnbahn</t>
  </si>
  <si>
    <t>Steyrling</t>
  </si>
  <si>
    <t>St. Pankraz</t>
  </si>
  <si>
    <t>Hinterstoder</t>
  </si>
  <si>
    <t>Rossleithen</t>
  </si>
  <si>
    <t>Windischgarsten</t>
  </si>
  <si>
    <t>Spital am Pyhrn</t>
  </si>
  <si>
    <t>Molln</t>
  </si>
  <si>
    <t>Grünburg, Oberösterreich</t>
  </si>
  <si>
    <t>Wels</t>
  </si>
  <si>
    <t>Thalheim bei Wels</t>
  </si>
  <si>
    <t>Buchkirchen</t>
  </si>
  <si>
    <t>Marchtrenk</t>
  </si>
  <si>
    <t>Weißkirchen an der Traun</t>
  </si>
  <si>
    <t>Gunskirchen</t>
  </si>
  <si>
    <t>Krenglbach</t>
  </si>
  <si>
    <t>Pichl bei Wels</t>
  </si>
  <si>
    <t>Kematen am Innbach</t>
  </si>
  <si>
    <t>Steinhaus bei Wels</t>
  </si>
  <si>
    <t>Sattledt</t>
  </si>
  <si>
    <t>Pettenbach, Oberösterreich</t>
  </si>
  <si>
    <t>Scharnstein</t>
  </si>
  <si>
    <t>Grünau im Almtal</t>
  </si>
  <si>
    <t>Lambach</t>
  </si>
  <si>
    <t>Stadl-Paura</t>
  </si>
  <si>
    <t>Steinerkirchen an der Traun</t>
  </si>
  <si>
    <t>Eberstalzell</t>
  </si>
  <si>
    <t>Bad Wimsbach-Neydharting</t>
  </si>
  <si>
    <t>Vorchdorf</t>
  </si>
  <si>
    <t>Kirchham bei Vorchdorf</t>
  </si>
  <si>
    <t>Roitham</t>
  </si>
  <si>
    <t>Steyrermühl</t>
  </si>
  <si>
    <t>Laakirchen</t>
  </si>
  <si>
    <t>Oberweis, Oberösterreich</t>
  </si>
  <si>
    <t>Neukirchen bei Lambach</t>
  </si>
  <si>
    <t>Gaspoltshofen</t>
  </si>
  <si>
    <t>Altenhof am Hausruck</t>
  </si>
  <si>
    <t>Weibern, Oberösterreich</t>
  </si>
  <si>
    <t>Haag am Hausruck</t>
  </si>
  <si>
    <t>Schwanenstadt</t>
  </si>
  <si>
    <t>Breitenschützing</t>
  </si>
  <si>
    <t>Desselbrunn</t>
  </si>
  <si>
    <t>Ohlsdorf</t>
  </si>
  <si>
    <t>Bad Schallerbach</t>
  </si>
  <si>
    <t>Grieskirchen</t>
  </si>
  <si>
    <t>Michaelnbach</t>
  </si>
  <si>
    <t>Gallspach</t>
  </si>
  <si>
    <t>Neumarkt im Hausruckkreis</t>
  </si>
  <si>
    <t>Peuerbach</t>
  </si>
  <si>
    <t>Natternbach</t>
  </si>
  <si>
    <t>Neukirchen am Walde</t>
  </si>
  <si>
    <t>Waizenkirchen</t>
  </si>
  <si>
    <t>Prambachkirchen</t>
  </si>
  <si>
    <t>Pram, Oberösterreich</t>
  </si>
  <si>
    <t>Dorf an der Pram</t>
  </si>
  <si>
    <t>Riedau</t>
  </si>
  <si>
    <t>Taiskirchen im Innkreis</t>
  </si>
  <si>
    <t>Zell an der Pram</t>
  </si>
  <si>
    <t>Raab, Oberösterreich</t>
  </si>
  <si>
    <t>Enzenkirchen</t>
  </si>
  <si>
    <t>St. Willibald</t>
  </si>
  <si>
    <t>Andorf, Oberösterreich</t>
  </si>
  <si>
    <t>Sigharting</t>
  </si>
  <si>
    <t>Eggerding</t>
  </si>
  <si>
    <t>St. Marienkirchen bei Schärding</t>
  </si>
  <si>
    <t>Taufkirchen an der Pram</t>
  </si>
  <si>
    <t>Schärding</t>
  </si>
  <si>
    <t>Schardenberg</t>
  </si>
  <si>
    <t>Rainbach im Innkreis</t>
  </si>
  <si>
    <t>Münzkirchen</t>
  </si>
  <si>
    <t>Kopfing im Innkreis</t>
  </si>
  <si>
    <t>Attnang-Puchheim</t>
  </si>
  <si>
    <t>Traunkirchen</t>
  </si>
  <si>
    <t>Ebensee</t>
  </si>
  <si>
    <t>Gmunden</t>
  </si>
  <si>
    <t>Pinsdorf</t>
  </si>
  <si>
    <t>Altmünster</t>
  </si>
  <si>
    <t>Neukirchen bei Altmünster</t>
  </si>
  <si>
    <t>Ort bei Gmunden</t>
  </si>
  <si>
    <t>Gschwandt bei Gmunden</t>
  </si>
  <si>
    <t>St. Konrad</t>
  </si>
  <si>
    <t>Bad Ischl</t>
  </si>
  <si>
    <t>Bad Goisern</t>
  </si>
  <si>
    <t>Steeg, Hallstättersee</t>
  </si>
  <si>
    <t>Gosau</t>
  </si>
  <si>
    <t>Gosau-Hintertal</t>
  </si>
  <si>
    <t>Hallstatt</t>
  </si>
  <si>
    <t>Obertraun</t>
  </si>
  <si>
    <t>Vöcklabruck</t>
  </si>
  <si>
    <t>Ungenach</t>
  </si>
  <si>
    <t>Ampflwang im Hausruckwald</t>
  </si>
  <si>
    <t>Regau</t>
  </si>
  <si>
    <t>Rutzenmoos</t>
  </si>
  <si>
    <t>Timelkam</t>
  </si>
  <si>
    <t>Gampern</t>
  </si>
  <si>
    <t>Weyregg am Attersee</t>
  </si>
  <si>
    <t>Steinbach am Attersee</t>
  </si>
  <si>
    <t>Weißenbach am Attersee</t>
  </si>
  <si>
    <t>Lenzing, Oberösterreich</t>
  </si>
  <si>
    <t>Schörfling am Attersee</t>
  </si>
  <si>
    <t>Kammer am Attersee</t>
  </si>
  <si>
    <t>Seewalchen am Attersee</t>
  </si>
  <si>
    <t>Attersee</t>
  </si>
  <si>
    <t>Nussdorf am Attersee</t>
  </si>
  <si>
    <t>Unterach am Attersee</t>
  </si>
  <si>
    <t>Vöcklamarkt</t>
  </si>
  <si>
    <t>Zipf</t>
  </si>
  <si>
    <t>Neukirchen an der Vöckla</t>
  </si>
  <si>
    <t>Frankenburg am Hausruck</t>
  </si>
  <si>
    <t>Pramet</t>
  </si>
  <si>
    <t>St. Georgen im Attergau</t>
  </si>
  <si>
    <t>Strass im Attergau</t>
  </si>
  <si>
    <t>Oberwang</t>
  </si>
  <si>
    <t>Frankenmarkt</t>
  </si>
  <si>
    <t>Pöndorf</t>
  </si>
  <si>
    <t>Fornach</t>
  </si>
  <si>
    <t>Zell am Moos</t>
  </si>
  <si>
    <t>Oberhofen am Irrsee</t>
  </si>
  <si>
    <t>Ottnang am Hausruck</t>
  </si>
  <si>
    <t>Wolfsegg am Hausruck</t>
  </si>
  <si>
    <t>Thomasroith</t>
  </si>
  <si>
    <t>Eberschwang</t>
  </si>
  <si>
    <t>Ried im Innkreis</t>
  </si>
  <si>
    <t>Lohnsburg am Kobernaußerwald</t>
  </si>
  <si>
    <t>Waldzell</t>
  </si>
  <si>
    <t>Mettmach</t>
  </si>
  <si>
    <t>Kirchheim im Innkreis</t>
  </si>
  <si>
    <t>Wildenau, Oberösterreich</t>
  </si>
  <si>
    <t>Mehrnbach</t>
  </si>
  <si>
    <t>Gurten</t>
  </si>
  <si>
    <t>Geinberg</t>
  </si>
  <si>
    <t>Altheim, Oberösterreich</t>
  </si>
  <si>
    <t>Polling im Innkreis</t>
  </si>
  <si>
    <t>Weng im Innkreis</t>
  </si>
  <si>
    <t>Mining</t>
  </si>
  <si>
    <t>St. Peter am Hart</t>
  </si>
  <si>
    <t>Aurolzmünster</t>
  </si>
  <si>
    <t>St. Martin im Innkreis</t>
  </si>
  <si>
    <t>Ort im Innkreis</t>
  </si>
  <si>
    <t>Suben</t>
  </si>
  <si>
    <t>Antiesenhofen</t>
  </si>
  <si>
    <t>Reichersberg</t>
  </si>
  <si>
    <t>Obernberg am Inn</t>
  </si>
  <si>
    <t>Salzburg-Liefering</t>
  </si>
  <si>
    <t>Salzburg-Europark</t>
  </si>
  <si>
    <t>Salzburg-Gnigl</t>
  </si>
  <si>
    <t>Salzburg-Parsch</t>
  </si>
  <si>
    <t>Salzburg-Aigen</t>
  </si>
  <si>
    <t>Salzburg-Kasern</t>
  </si>
  <si>
    <t>Salzburg-Morzg</t>
  </si>
  <si>
    <t>Salzburg-Flughafen</t>
  </si>
  <si>
    <t>Elsbethen-Glasenbach</t>
  </si>
  <si>
    <t>Wals bei Salzburg</t>
  </si>
  <si>
    <t>Siezenheim</t>
  </si>
  <si>
    <t>Wals-Himmelreich</t>
  </si>
  <si>
    <t>Anif</t>
  </si>
  <si>
    <t>Grödig</t>
  </si>
  <si>
    <t>Gartenau-St. Leonhard</t>
  </si>
  <si>
    <t>Großgmain</t>
  </si>
  <si>
    <t>Niederalm</t>
  </si>
  <si>
    <t>Lofer</t>
  </si>
  <si>
    <t>Unken</t>
  </si>
  <si>
    <t>St. Martin bei Lofer</t>
  </si>
  <si>
    <t>Weißbach bei Lofer</t>
  </si>
  <si>
    <t>Bergheim bei Salzburg</t>
  </si>
  <si>
    <t>Anthering</t>
  </si>
  <si>
    <t>Oberndorf bei Salzburg</t>
  </si>
  <si>
    <t>Bürmoos</t>
  </si>
  <si>
    <t>Lamprechtshausen</t>
  </si>
  <si>
    <t>St. Georgen bei Salzburg</t>
  </si>
  <si>
    <t>St. Pantaleon, Oberösterreich</t>
  </si>
  <si>
    <t>Ostermiething</t>
  </si>
  <si>
    <t>Ach</t>
  </si>
  <si>
    <t>Franking</t>
  </si>
  <si>
    <t>Geretsberg</t>
  </si>
  <si>
    <t>Gilgenberg am Weilhart</t>
  </si>
  <si>
    <t>Schwand im Innkreis</t>
  </si>
  <si>
    <t>Moosdorf</t>
  </si>
  <si>
    <t>Eggelsberg</t>
  </si>
  <si>
    <t>Feldkirchen bei Mattighofen</t>
  </si>
  <si>
    <t>Handenberg</t>
  </si>
  <si>
    <t>Neukirchen an der Enknach</t>
  </si>
  <si>
    <t>Nussdorf am Haunsberg</t>
  </si>
  <si>
    <t>Michaelbeuern</t>
  </si>
  <si>
    <t>Elixhausen</t>
  </si>
  <si>
    <t>Obertrum am See</t>
  </si>
  <si>
    <t>Mattsee</t>
  </si>
  <si>
    <t>Seeham</t>
  </si>
  <si>
    <t>Berndorf bei Salzburg</t>
  </si>
  <si>
    <t>Seekirchen am Wallersee</t>
  </si>
  <si>
    <t>Neumarkt am Wallersee</t>
  </si>
  <si>
    <t>Köstendorf bei Salzburg</t>
  </si>
  <si>
    <t>Straßwalchen</t>
  </si>
  <si>
    <t>Schleedorf</t>
  </si>
  <si>
    <t>Friedburg</t>
  </si>
  <si>
    <t>Schneegattern</t>
  </si>
  <si>
    <t>Lochen</t>
  </si>
  <si>
    <t>Munderfing</t>
  </si>
  <si>
    <t>Mattighofen</t>
  </si>
  <si>
    <t>Schalchen, Oberösterreich</t>
  </si>
  <si>
    <t>Kirchberg bei Mattighofen</t>
  </si>
  <si>
    <t>Pischelsdorf am Engelbach</t>
  </si>
  <si>
    <t>Maria Schmolln</t>
  </si>
  <si>
    <t>St. Johann am Walde</t>
  </si>
  <si>
    <t>Höhnhart</t>
  </si>
  <si>
    <t>Aspach, Innkreis</t>
  </si>
  <si>
    <t>Uttendorf, Oberösterreich</t>
  </si>
  <si>
    <t>Mauerkirchen</t>
  </si>
  <si>
    <t>Moosbach bei Mauerkirchen</t>
  </si>
  <si>
    <t>Treubach</t>
  </si>
  <si>
    <t>Rossbach bei Mauerkirchen</t>
  </si>
  <si>
    <t>Burgkirchen, Oberösterreich</t>
  </si>
  <si>
    <t>Braunau am Inn</t>
  </si>
  <si>
    <t>Braunau am Inn-Ranshofen</t>
  </si>
  <si>
    <t>Hallwang bei Salzburg</t>
  </si>
  <si>
    <t>Eugendorf</t>
  </si>
  <si>
    <t>Henndorf am Wallersee</t>
  </si>
  <si>
    <t>Thalgau</t>
  </si>
  <si>
    <t>Mondsee</t>
  </si>
  <si>
    <t>Loibichl</t>
  </si>
  <si>
    <t>Koppl</t>
  </si>
  <si>
    <t>Hof bei Salzburg</t>
  </si>
  <si>
    <t>Ebenau</t>
  </si>
  <si>
    <t>Faistenau</t>
  </si>
  <si>
    <t>Fuschl am See</t>
  </si>
  <si>
    <t>St. Gilgen</t>
  </si>
  <si>
    <t>Abersee</t>
  </si>
  <si>
    <t>Strobl</t>
  </si>
  <si>
    <t>Aigen-Voglhub</t>
  </si>
  <si>
    <t>St. Wolfgang im Salzkammergut</t>
  </si>
  <si>
    <t>Hallein</t>
  </si>
  <si>
    <t>Oberalm</t>
  </si>
  <si>
    <t>Puch bei Hallein</t>
  </si>
  <si>
    <t>Adnet</t>
  </si>
  <si>
    <t>Heilbad Dürrnberg</t>
  </si>
  <si>
    <t>St. Koloman</t>
  </si>
  <si>
    <t>Bad Vigaun</t>
  </si>
  <si>
    <t>Kuchl</t>
  </si>
  <si>
    <t>Golling an der Salzach</t>
  </si>
  <si>
    <t>Abtenau</t>
  </si>
  <si>
    <t>Rußbach am Pass Gschütt</t>
  </si>
  <si>
    <t>Werfen</t>
  </si>
  <si>
    <t>Tenneck</t>
  </si>
  <si>
    <t>Pfarrwerfen</t>
  </si>
  <si>
    <t>Werfenweng</t>
  </si>
  <si>
    <t>Bischofshofen</t>
  </si>
  <si>
    <t>Mitterberghütten</t>
  </si>
  <si>
    <t>Mühlbach am Hochkönig</t>
  </si>
  <si>
    <t>Hüttau</t>
  </si>
  <si>
    <t>Niedernfritz</t>
  </si>
  <si>
    <t>St. Martin am Tennengebirge</t>
  </si>
  <si>
    <t>Lungötz</t>
  </si>
  <si>
    <t>Annaberg</t>
  </si>
  <si>
    <t>Eben im Pongau</t>
  </si>
  <si>
    <t>Filzmoos</t>
  </si>
  <si>
    <t>Altenmarkt im Pongau</t>
  </si>
  <si>
    <t>Flachau</t>
  </si>
  <si>
    <t>Radstadt</t>
  </si>
  <si>
    <t>Untertauern</t>
  </si>
  <si>
    <t>Obertauern</t>
  </si>
  <si>
    <t>Tweng</t>
  </si>
  <si>
    <t>Mauterndorf, Lungau</t>
  </si>
  <si>
    <t>Mariapfarr</t>
  </si>
  <si>
    <t>Tamsweg</t>
  </si>
  <si>
    <t>St. Michael im Lungau</t>
  </si>
  <si>
    <t>Muhr</t>
  </si>
  <si>
    <t>Zederhaus</t>
  </si>
  <si>
    <t>Ramingstein</t>
  </si>
  <si>
    <t>St. Johann im Pongau</t>
  </si>
  <si>
    <t>Wagrain</t>
  </si>
  <si>
    <t>Kleinarl</t>
  </si>
  <si>
    <t>Großarl</t>
  </si>
  <si>
    <t>Hüttschlag</t>
  </si>
  <si>
    <t>Schwarzach im Pongau</t>
  </si>
  <si>
    <t>St. Veit im Pongau</t>
  </si>
  <si>
    <t>Goldegg, Pongau</t>
  </si>
  <si>
    <t>Bad Hofgastein</t>
  </si>
  <si>
    <t>Dorfgastein</t>
  </si>
  <si>
    <t>Bad Gastein</t>
  </si>
  <si>
    <t>Böckstein</t>
  </si>
  <si>
    <t>Lend</t>
  </si>
  <si>
    <t>Dienten am Hochkönig</t>
  </si>
  <si>
    <t>Taxenbach</t>
  </si>
  <si>
    <t>Rauris</t>
  </si>
  <si>
    <t>Gries, Pinzgau</t>
  </si>
  <si>
    <t>Bruck an der Großglocknerstraße</t>
  </si>
  <si>
    <t>Fusch an der Großglocknerstraße</t>
  </si>
  <si>
    <t>Zell am See</t>
  </si>
  <si>
    <t>Zell am See-Schüttdorf</t>
  </si>
  <si>
    <t>Kaprun</t>
  </si>
  <si>
    <t>Piesendorf</t>
  </si>
  <si>
    <t>Niedernsill</t>
  </si>
  <si>
    <t>Uttendorf, Pinzgau</t>
  </si>
  <si>
    <t>Stuhlfelden</t>
  </si>
  <si>
    <t>Mittersill</t>
  </si>
  <si>
    <t>Hollersbach im Pinzgau</t>
  </si>
  <si>
    <t>Mühlbach, Oberpinzgau</t>
  </si>
  <si>
    <t>Bramberg am Wildkogel</t>
  </si>
  <si>
    <t>Neukirchen am Großvenediger</t>
  </si>
  <si>
    <t>Wald im Pinzgau</t>
  </si>
  <si>
    <t>Krimml</t>
  </si>
  <si>
    <t>Maishofen</t>
  </si>
  <si>
    <t>Viehhofen, Pinzgau</t>
  </si>
  <si>
    <t>Saalbach</t>
  </si>
  <si>
    <t>Hinterglemm</t>
  </si>
  <si>
    <t>Saalfelden am Steinernen Meer</t>
  </si>
  <si>
    <t>Maria Alm am Steinernen Meer</t>
  </si>
  <si>
    <t>Leogang</t>
  </si>
  <si>
    <t>Innsbruck-Arzl</t>
  </si>
  <si>
    <t>Innsbruck-Neuarzl</t>
  </si>
  <si>
    <t>Hall in Tirol</t>
  </si>
  <si>
    <t>Rum</t>
  </si>
  <si>
    <t>Absam</t>
  </si>
  <si>
    <t>Mils</t>
  </si>
  <si>
    <t>Aldrans</t>
  </si>
  <si>
    <t>Innsbruck-Igls</t>
  </si>
  <si>
    <t>Götzens</t>
  </si>
  <si>
    <t>Axams</t>
  </si>
  <si>
    <t>Seefeld in Tirol</t>
  </si>
  <si>
    <t>Reith bei Seefeld</t>
  </si>
  <si>
    <t>Leutasch</t>
  </si>
  <si>
    <t>Scharnitz</t>
  </si>
  <si>
    <t>Volders</t>
  </si>
  <si>
    <t>Wattens</t>
  </si>
  <si>
    <t>Kolsass</t>
  </si>
  <si>
    <t>Baumkirchen</t>
  </si>
  <si>
    <t>Fritzens</t>
  </si>
  <si>
    <t>Terfens</t>
  </si>
  <si>
    <t>Schwaz</t>
  </si>
  <si>
    <t>Vomp</t>
  </si>
  <si>
    <t>Stans, Unterinntal</t>
  </si>
  <si>
    <t>Matrei am Brenner</t>
  </si>
  <si>
    <t>Steinach am Brenner</t>
  </si>
  <si>
    <t>Trins</t>
  </si>
  <si>
    <t>St. Jodok am Brenner</t>
  </si>
  <si>
    <t>Gries am Brenner</t>
  </si>
  <si>
    <t>Mutters</t>
  </si>
  <si>
    <t>Fulpmes</t>
  </si>
  <si>
    <t>Neustift im Stubaital</t>
  </si>
  <si>
    <t>Zirl</t>
  </si>
  <si>
    <t>Oberperfuss</t>
  </si>
  <si>
    <t>Kematen in Tirol</t>
  </si>
  <si>
    <t>Völs</t>
  </si>
  <si>
    <t>Gries im Sellrain</t>
  </si>
  <si>
    <t>Jenbach</t>
  </si>
  <si>
    <t>Maurach</t>
  </si>
  <si>
    <t>Pertisau</t>
  </si>
  <si>
    <t>Achenkirch</t>
  </si>
  <si>
    <t>Brixlegg</t>
  </si>
  <si>
    <t>Münster, Tirol</t>
  </si>
  <si>
    <t>Kramsach</t>
  </si>
  <si>
    <t>Reith im Alpbachtal</t>
  </si>
  <si>
    <t>Alpbach</t>
  </si>
  <si>
    <t>Rattenberg, Inn</t>
  </si>
  <si>
    <t>Kundl</t>
  </si>
  <si>
    <t>Breitenbach am Inn</t>
  </si>
  <si>
    <t>Strass im Zillertal</t>
  </si>
  <si>
    <t>Schlitters</t>
  </si>
  <si>
    <t>Fügen</t>
  </si>
  <si>
    <t>Uderns</t>
  </si>
  <si>
    <t>Kaltenbach, Zillertal</t>
  </si>
  <si>
    <t>Aschau, Zillertal</t>
  </si>
  <si>
    <t>Zell am Ziller</t>
  </si>
  <si>
    <t>Gerlos</t>
  </si>
  <si>
    <t>Hippach</t>
  </si>
  <si>
    <t>Mayrhofen</t>
  </si>
  <si>
    <t>Finkenberg</t>
  </si>
  <si>
    <t>Tux</t>
  </si>
  <si>
    <t>Hintertux</t>
  </si>
  <si>
    <t>Wörgl</t>
  </si>
  <si>
    <t>Söll</t>
  </si>
  <si>
    <t>Wildschönau-Oberau</t>
  </si>
  <si>
    <t>Wildschönau-Niederau</t>
  </si>
  <si>
    <t>Kirchbichl</t>
  </si>
  <si>
    <t>Bad Häring</t>
  </si>
  <si>
    <t>Kufstein</t>
  </si>
  <si>
    <t>Thiersee</t>
  </si>
  <si>
    <t>Ebbs</t>
  </si>
  <si>
    <t>Niederndorf bei Kufstein</t>
  </si>
  <si>
    <t>Erl</t>
  </si>
  <si>
    <t>Walchsee</t>
  </si>
  <si>
    <t>Kössen</t>
  </si>
  <si>
    <t>Scheffau am Wilden Kaiser</t>
  </si>
  <si>
    <t>Ellmau</t>
  </si>
  <si>
    <t>Going am Wilden Kaiser</t>
  </si>
  <si>
    <t>Hopfgarten im Brixental</t>
  </si>
  <si>
    <t>Westendorf, Tirol</t>
  </si>
  <si>
    <t>Brixen im Thale</t>
  </si>
  <si>
    <t>Kirchberg in Tirol</t>
  </si>
  <si>
    <t>Kitzbühel</t>
  </si>
  <si>
    <t>Oberndorf in Tirol</t>
  </si>
  <si>
    <t>St. Johann in Tirol</t>
  </si>
  <si>
    <t>Kirchdorf in Tirol</t>
  </si>
  <si>
    <t>Erpfendorf</t>
  </si>
  <si>
    <t>Waidring</t>
  </si>
  <si>
    <t>Fieberbrunn</t>
  </si>
  <si>
    <t>St. Ulrich am Pillersee</t>
  </si>
  <si>
    <t>Hochfilzen</t>
  </si>
  <si>
    <t>Inzing</t>
  </si>
  <si>
    <t>Pfaffenhofen, Tirol</t>
  </si>
  <si>
    <t>Telfs</t>
  </si>
  <si>
    <t>Telfs-St. Georgen</t>
  </si>
  <si>
    <t>Mieming</t>
  </si>
  <si>
    <t>Obsteig</t>
  </si>
  <si>
    <t>Rietz, Tirol</t>
  </si>
  <si>
    <t>Stams</t>
  </si>
  <si>
    <t>Mötz</t>
  </si>
  <si>
    <t>Silz, Tirol</t>
  </si>
  <si>
    <t>Haiming, Tirol</t>
  </si>
  <si>
    <t>Ötztal Bahnhof</t>
  </si>
  <si>
    <t>Oetz, Tirol</t>
  </si>
  <si>
    <t>Umhausen</t>
  </si>
  <si>
    <t>Längenfeld</t>
  </si>
  <si>
    <t>Sölden</t>
  </si>
  <si>
    <t>Obergurgl</t>
  </si>
  <si>
    <t>Imst</t>
  </si>
  <si>
    <t>Nassereith</t>
  </si>
  <si>
    <t>Arzl im Pitztal</t>
  </si>
  <si>
    <t>Wenns</t>
  </si>
  <si>
    <t>St. Leonhard im Pitztal</t>
  </si>
  <si>
    <t>Landeck, Tirol</t>
  </si>
  <si>
    <t>Landeck-Öd</t>
  </si>
  <si>
    <t>Landeck-Perjen</t>
  </si>
  <si>
    <t>Zams</t>
  </si>
  <si>
    <t>Prutz</t>
  </si>
  <si>
    <t>Ried im Oberinntal</t>
  </si>
  <si>
    <t>Fiss</t>
  </si>
  <si>
    <t>Serfaus</t>
  </si>
  <si>
    <t>Pfunds</t>
  </si>
  <si>
    <t>Nauders</t>
  </si>
  <si>
    <t>Pians</t>
  </si>
  <si>
    <t>See, Paznaun</t>
  </si>
  <si>
    <t>Kappl</t>
  </si>
  <si>
    <t>Ischgl</t>
  </si>
  <si>
    <t>Galtür</t>
  </si>
  <si>
    <t>Flirsch</t>
  </si>
  <si>
    <t>Pettneu am Arlberg</t>
  </si>
  <si>
    <t>St. Anton am Arlberg</t>
  </si>
  <si>
    <t>Grins</t>
  </si>
  <si>
    <t>Reutte</t>
  </si>
  <si>
    <t>Heiterwang</t>
  </si>
  <si>
    <t>Bichlbach</t>
  </si>
  <si>
    <t>Berwang</t>
  </si>
  <si>
    <t>Lermoos</t>
  </si>
  <si>
    <t>Ehrwald</t>
  </si>
  <si>
    <t>Stanzach</t>
  </si>
  <si>
    <t>Elmen</t>
  </si>
  <si>
    <t>Häselgehr</t>
  </si>
  <si>
    <t>Elbigenalp</t>
  </si>
  <si>
    <t>Bach, Lechtal</t>
  </si>
  <si>
    <t>Holzgau</t>
  </si>
  <si>
    <t>Steeg, Lechtal</t>
  </si>
  <si>
    <t>Weißenbach am Lech</t>
  </si>
  <si>
    <t>Grän</t>
  </si>
  <si>
    <t>Tannheim, Tirol</t>
  </si>
  <si>
    <t>Schattwald</t>
  </si>
  <si>
    <t>Vils</t>
  </si>
  <si>
    <t>Jungholz, Tirol</t>
  </si>
  <si>
    <t>Bludenz</t>
  </si>
  <si>
    <t>Bürs</t>
  </si>
  <si>
    <t>Nenzing</t>
  </si>
  <si>
    <t>Thüringen</t>
  </si>
  <si>
    <t>Ludesch</t>
  </si>
  <si>
    <t>Nüziders</t>
  </si>
  <si>
    <t>Sonntag</t>
  </si>
  <si>
    <t>Braz</t>
  </si>
  <si>
    <t>Dalaas</t>
  </si>
  <si>
    <t>Klösterle</t>
  </si>
  <si>
    <t>Zürs</t>
  </si>
  <si>
    <t>Lech</t>
  </si>
  <si>
    <t>Warth, Vorarlberg</t>
  </si>
  <si>
    <t>St. Anton im Montafon</t>
  </si>
  <si>
    <t>Vandans</t>
  </si>
  <si>
    <t>Tschagguns</t>
  </si>
  <si>
    <t>Schruns</t>
  </si>
  <si>
    <t>St. Gallenkirch</t>
  </si>
  <si>
    <t>Gaschurn</t>
  </si>
  <si>
    <t>Feldkirch</t>
  </si>
  <si>
    <t>Feldkirch-Altenstadt</t>
  </si>
  <si>
    <t>Feldkirch-Gisingen</t>
  </si>
  <si>
    <t>Feldkirch-Tosters</t>
  </si>
  <si>
    <t>Feldkirch-Tisis</t>
  </si>
  <si>
    <t>Frastanz</t>
  </si>
  <si>
    <t>Satteins</t>
  </si>
  <si>
    <t>Schlins</t>
  </si>
  <si>
    <t>Rankweil</t>
  </si>
  <si>
    <t>Sulz-Röthis</t>
  </si>
  <si>
    <t>Klaus-Weiler</t>
  </si>
  <si>
    <t>Götzis</t>
  </si>
  <si>
    <t>Mäder</t>
  </si>
  <si>
    <t>Koblach</t>
  </si>
  <si>
    <t>Altach</t>
  </si>
  <si>
    <t>Hohenems</t>
  </si>
  <si>
    <t>Dornbirn</t>
  </si>
  <si>
    <t>Dornbirn-Oberdorf</t>
  </si>
  <si>
    <t>Dornbirn-Hatlerdorf</t>
  </si>
  <si>
    <t>Dornbirn-Messepark</t>
  </si>
  <si>
    <t>Dornbirn-Haselstauden</t>
  </si>
  <si>
    <t>Schwarzach, Vorarlberg</t>
  </si>
  <si>
    <t>Alberschwende</t>
  </si>
  <si>
    <t>Egg, Vorarlberg</t>
  </si>
  <si>
    <t>Bezau</t>
  </si>
  <si>
    <t>Au, Bregenzerwald</t>
  </si>
  <si>
    <t>Lustenau</t>
  </si>
  <si>
    <t>Lustenau-Rheindorf</t>
  </si>
  <si>
    <t>Bregenz</t>
  </si>
  <si>
    <t>Bregenz-Vorkloster</t>
  </si>
  <si>
    <t>Bregenz-Schendlingen</t>
  </si>
  <si>
    <t>Bregenz-Achsiedlung</t>
  </si>
  <si>
    <t>Lochau, Vorarlberg</t>
  </si>
  <si>
    <t>Hörbranz</t>
  </si>
  <si>
    <t>Kennelbach</t>
  </si>
  <si>
    <t>Wolfurt</t>
  </si>
  <si>
    <t>Lauterach</t>
  </si>
  <si>
    <t>Langen bei Bregenz</t>
  </si>
  <si>
    <t>Krumbach, Bregenzerwald</t>
  </si>
  <si>
    <t>Hittisau</t>
  </si>
  <si>
    <t>Wolfurt-Bahnhof</t>
  </si>
  <si>
    <t>Hard, Vorarlberg</t>
  </si>
  <si>
    <t>Fußach</t>
  </si>
  <si>
    <t>Höchst, Vorarlberg</t>
  </si>
  <si>
    <t>Gaißau</t>
  </si>
  <si>
    <t>Riezlern, Kleinwalsertal</t>
  </si>
  <si>
    <t>Hirschegg, Kleinwalsertal</t>
  </si>
  <si>
    <t>Mittelberg, Kleinwalsertal</t>
  </si>
  <si>
    <t>Klingenbach</t>
  </si>
  <si>
    <t>Drassburg</t>
  </si>
  <si>
    <t>Schattendorf</t>
  </si>
  <si>
    <t>Hirm, Burgenland</t>
  </si>
  <si>
    <t>Pöttsching</t>
  </si>
  <si>
    <t>Steinbrunn, Burgenland</t>
  </si>
  <si>
    <t>Wulkaprodersdorf</t>
  </si>
  <si>
    <t>Hornstein, Burgenland</t>
  </si>
  <si>
    <t>St. Margarethen im Burgenland</t>
  </si>
  <si>
    <t>Oggau</t>
  </si>
  <si>
    <t>Rust, Burgenland</t>
  </si>
  <si>
    <t>Mörbisch am See</t>
  </si>
  <si>
    <t>Purbach am Neusiedler See</t>
  </si>
  <si>
    <t>Breitenbrunn, Neusiedlersee</t>
  </si>
  <si>
    <t>Neusiedl am See</t>
  </si>
  <si>
    <t>Parndorf</t>
  </si>
  <si>
    <t>Weiden am See</t>
  </si>
  <si>
    <t>Gols, Neusiedlersee</t>
  </si>
  <si>
    <t>Mönchhof</t>
  </si>
  <si>
    <t>Halbturn</t>
  </si>
  <si>
    <t>Frauenkirchen</t>
  </si>
  <si>
    <t>Podersdorf am See</t>
  </si>
  <si>
    <t>Illmitz</t>
  </si>
  <si>
    <t>Wallern im Burgenland</t>
  </si>
  <si>
    <t>Pamhagen</t>
  </si>
  <si>
    <t>Tadten</t>
  </si>
  <si>
    <t>Andau</t>
  </si>
  <si>
    <t>Neudörfl, Leitha</t>
  </si>
  <si>
    <t>Bad Sauerbrunn</t>
  </si>
  <si>
    <t>Mattersburg</t>
  </si>
  <si>
    <t>Rohrbach bei Mattersburg</t>
  </si>
  <si>
    <t>Deutschkreutz</t>
  </si>
  <si>
    <t>Horitschon</t>
  </si>
  <si>
    <t>Lackendorf</t>
  </si>
  <si>
    <t>Weppersdorf</t>
  </si>
  <si>
    <t>Kobersdorf</t>
  </si>
  <si>
    <t>Oberpullendorf</t>
  </si>
  <si>
    <t>Unterrabnitz</t>
  </si>
  <si>
    <t>Oberwart</t>
  </si>
  <si>
    <t>Markt Allhau</t>
  </si>
  <si>
    <t>Riedlingsdorf</t>
  </si>
  <si>
    <t>Pinkafeld</t>
  </si>
  <si>
    <t>Bad Tatzmannsdorf</t>
  </si>
  <si>
    <t>Oberschützen</t>
  </si>
  <si>
    <t>Bernstein, Burgenland</t>
  </si>
  <si>
    <t>Lockenhaus</t>
  </si>
  <si>
    <t>Stadtschlaining</t>
  </si>
  <si>
    <t>Rechnitz</t>
  </si>
  <si>
    <t>Rotenturm an der Pinka</t>
  </si>
  <si>
    <t>Großpetersdorf</t>
  </si>
  <si>
    <t>Kemeten, Burgenland</t>
  </si>
  <si>
    <t>St. Michael im Burgenland</t>
  </si>
  <si>
    <t>Güssing</t>
  </si>
  <si>
    <t>Stegersbach</t>
  </si>
  <si>
    <t>Heiligenkreuz im Lafnitztal</t>
  </si>
  <si>
    <t>Rudersdorf, Burgenland</t>
  </si>
  <si>
    <t>Graz-Liebenau</t>
  </si>
  <si>
    <t>Graz-St. Peter</t>
  </si>
  <si>
    <t>Graz-Kroisbach</t>
  </si>
  <si>
    <t>Graz-Mariatrost</t>
  </si>
  <si>
    <t>Graz-Andritz</t>
  </si>
  <si>
    <t>Graz-Ragnitz</t>
  </si>
  <si>
    <t>Graz-Gösting</t>
  </si>
  <si>
    <t>Graz-Wetzelsdorf</t>
  </si>
  <si>
    <t>Graz-Neuhart</t>
  </si>
  <si>
    <t>Graz-Strassgang</t>
  </si>
  <si>
    <t>Graz-Puntigam</t>
  </si>
  <si>
    <t>St. Radegund bei Graz</t>
  </si>
  <si>
    <t>Kumberg</t>
  </si>
  <si>
    <t>Eggersdorf bei Graz</t>
  </si>
  <si>
    <t>Hausmannstätten</t>
  </si>
  <si>
    <t>Fernitz bei Graz</t>
  </si>
  <si>
    <t>Feldkirchen bei Graz</t>
  </si>
  <si>
    <t>Raaba</t>
  </si>
  <si>
    <t>Hart bei Graz</t>
  </si>
  <si>
    <t>Heiligenkreuz am Waasen</t>
  </si>
  <si>
    <t>Kirchbach in Steiermark</t>
  </si>
  <si>
    <t>St. Stefan im Rosental</t>
  </si>
  <si>
    <t>St. Peter am Ottersbach</t>
  </si>
  <si>
    <t>Gratkorn</t>
  </si>
  <si>
    <t>Semriach</t>
  </si>
  <si>
    <t>Judendorf-Strassengel</t>
  </si>
  <si>
    <t>Gratwein</t>
  </si>
  <si>
    <t>Deutschfeistritz</t>
  </si>
  <si>
    <t>Übelbach</t>
  </si>
  <si>
    <t>Frohnleiten</t>
  </si>
  <si>
    <t>Unterpremstätten</t>
  </si>
  <si>
    <t>Wundschuh</t>
  </si>
  <si>
    <t>Dobl</t>
  </si>
  <si>
    <t>Hitzendorf</t>
  </si>
  <si>
    <t>Stallhofen</t>
  </si>
  <si>
    <t>Weiz</t>
  </si>
  <si>
    <t>Passail</t>
  </si>
  <si>
    <t>St. Ruprecht an der Raab</t>
  </si>
  <si>
    <t>Anger, Steiermark</t>
  </si>
  <si>
    <t>Birkfeld</t>
  </si>
  <si>
    <t>Strallegg</t>
  </si>
  <si>
    <t>Gleisdorf</t>
  </si>
  <si>
    <t>Pischelsdorf in Steiermark</t>
  </si>
  <si>
    <t>Stubenberg am See</t>
  </si>
  <si>
    <t>Kaindorf bei Hartberg</t>
  </si>
  <si>
    <t>Pöllau bei Hartberg</t>
  </si>
  <si>
    <t>Hartberg</t>
  </si>
  <si>
    <t>Grafendorf bei Hartberg</t>
  </si>
  <si>
    <t>Friedberg</t>
  </si>
  <si>
    <t>Dechantskirchen</t>
  </si>
  <si>
    <t>Pinggau</t>
  </si>
  <si>
    <t>Vorau</t>
  </si>
  <si>
    <t>Waldbach</t>
  </si>
  <si>
    <t>Wenigzell</t>
  </si>
  <si>
    <t>Sinabelkirchen</t>
  </si>
  <si>
    <t>Ilz</t>
  </si>
  <si>
    <t>Großwilfersdorf</t>
  </si>
  <si>
    <t>Bad Waltersdorf</t>
  </si>
  <si>
    <t>Fürstenfeld</t>
  </si>
  <si>
    <t>Loipersdorf bei Fürstenfeld</t>
  </si>
  <si>
    <t>Blumau in Steiermark</t>
  </si>
  <si>
    <t>Neudau</t>
  </si>
  <si>
    <t>St. Johann in der Haide</t>
  </si>
  <si>
    <t>Lassnitzhöhe</t>
  </si>
  <si>
    <t>Markt Hartmannsdorf</t>
  </si>
  <si>
    <t>Breitenfeld an der Rittschein</t>
  </si>
  <si>
    <t>St. Margarethen an der Raab</t>
  </si>
  <si>
    <t>Studenzen</t>
  </si>
  <si>
    <t>St. Marein bei Graz</t>
  </si>
  <si>
    <t>Feldbach</t>
  </si>
  <si>
    <t>Paldau</t>
  </si>
  <si>
    <t>Gnas</t>
  </si>
  <si>
    <t>Bad Gleichenberg</t>
  </si>
  <si>
    <t>Straden</t>
  </si>
  <si>
    <t>Fehring</t>
  </si>
  <si>
    <t>St. Anna am Aigen</t>
  </si>
  <si>
    <t>Söchau</t>
  </si>
  <si>
    <t>Jennersdorf</t>
  </si>
  <si>
    <t>Minihof-Liebau</t>
  </si>
  <si>
    <t>Kalsdorf bei Graz</t>
  </si>
  <si>
    <t>Lebring</t>
  </si>
  <si>
    <t>Wildon</t>
  </si>
  <si>
    <t>Wolfsberg im Schwarzautal</t>
  </si>
  <si>
    <t>Leibnitz</t>
  </si>
  <si>
    <t>Wagna</t>
  </si>
  <si>
    <t>Fresing</t>
  </si>
  <si>
    <t>Gleinstätten</t>
  </si>
  <si>
    <t>Großklein</t>
  </si>
  <si>
    <t>Arnfels</t>
  </si>
  <si>
    <t>Ehrenhausen</t>
  </si>
  <si>
    <t>Gamlitz</t>
  </si>
  <si>
    <t>Leutschach</t>
  </si>
  <si>
    <t>Spielfeld</t>
  </si>
  <si>
    <t>Strass in Steiermark</t>
  </si>
  <si>
    <t>Mureck</t>
  </si>
  <si>
    <t>Bad Radkersburg</t>
  </si>
  <si>
    <t>Lieboch</t>
  </si>
  <si>
    <t>Lannach</t>
  </si>
  <si>
    <t>Preding</t>
  </si>
  <si>
    <t>St. Nikolai im Sausal</t>
  </si>
  <si>
    <t>Stainz</t>
  </si>
  <si>
    <t>St. Stefan ob Stainz</t>
  </si>
  <si>
    <t>Groß St. Florian</t>
  </si>
  <si>
    <t>Frauental an der Lassnitz</t>
  </si>
  <si>
    <t>Deutschlandsberg</t>
  </si>
  <si>
    <t>Schwanberg</t>
  </si>
  <si>
    <t>St. Peter im Sulmtal</t>
  </si>
  <si>
    <t>Wies, Steiermark</t>
  </si>
  <si>
    <t>Eibiswald</t>
  </si>
  <si>
    <t>Söding</t>
  </si>
  <si>
    <t>Mooskirchen</t>
  </si>
  <si>
    <t>Ligist</t>
  </si>
  <si>
    <t>Krottendorf-Gaisfeld</t>
  </si>
  <si>
    <t>Voitsberg</t>
  </si>
  <si>
    <t>Bärnbach</t>
  </si>
  <si>
    <t>Köflach</t>
  </si>
  <si>
    <t>Edelschrott</t>
  </si>
  <si>
    <t>Bruck an der Mur</t>
  </si>
  <si>
    <t>Kapfenberg</t>
  </si>
  <si>
    <t>St. Katharein an der Laming</t>
  </si>
  <si>
    <t>Breitenau am Hochlantsch</t>
  </si>
  <si>
    <t>Thörl, Steiermark</t>
  </si>
  <si>
    <t>Aflenz Kurort</t>
  </si>
  <si>
    <t>Mariazell</t>
  </si>
  <si>
    <t>St. Marein im Mürztal</t>
  </si>
  <si>
    <t>Allerheiligen im Mürztal</t>
  </si>
  <si>
    <t>Kindberg</t>
  </si>
  <si>
    <t>Wartberg im Mürztal</t>
  </si>
  <si>
    <t>Dorf Veitsch</t>
  </si>
  <si>
    <t>Langenwang</t>
  </si>
  <si>
    <t>Krieglach</t>
  </si>
  <si>
    <t>Ratten</t>
  </si>
  <si>
    <t>Rettenegg</t>
  </si>
  <si>
    <t>Mürzzuschlag</t>
  </si>
  <si>
    <t>Neuberg an der Mürz</t>
  </si>
  <si>
    <t>Leoben</t>
  </si>
  <si>
    <t>Leoben-Lerchenfeld</t>
  </si>
  <si>
    <t>Niklasdorf</t>
  </si>
  <si>
    <t>St. Stefan ob Leoben</t>
  </si>
  <si>
    <t>Kraubath an der Mur</t>
  </si>
  <si>
    <t>Knittelfeld</t>
  </si>
  <si>
    <t>Spielberg bei Knittelfeld</t>
  </si>
  <si>
    <t>Zeltweg</t>
  </si>
  <si>
    <t>Weißkirchen in Steiermark</t>
  </si>
  <si>
    <t>Obdach</t>
  </si>
  <si>
    <t>Judenburg</t>
  </si>
  <si>
    <t>Judenburg-Murdorf</t>
  </si>
  <si>
    <t>Fohnsdorf-Arena</t>
  </si>
  <si>
    <t>Fohnsdorf</t>
  </si>
  <si>
    <t>Pöls</t>
  </si>
  <si>
    <t>Oberzeiring</t>
  </si>
  <si>
    <t>Möderbrugg</t>
  </si>
  <si>
    <t>Pusterwald</t>
  </si>
  <si>
    <t>St. Johann am Tauern</t>
  </si>
  <si>
    <t>St. Michael in Obersteiermark</t>
  </si>
  <si>
    <t>Timmersdorf</t>
  </si>
  <si>
    <t>Kammern im Liesingtal</t>
  </si>
  <si>
    <t>Mautern in Steiermark</t>
  </si>
  <si>
    <t>Kalwang</t>
  </si>
  <si>
    <t>Wald am Schoberpass</t>
  </si>
  <si>
    <t>Treglwang</t>
  </si>
  <si>
    <t>Gaishorn am See</t>
  </si>
  <si>
    <t>Trieben</t>
  </si>
  <si>
    <t>Rottenmann</t>
  </si>
  <si>
    <t>Eisenerz</t>
  </si>
  <si>
    <t>Trofaiach</t>
  </si>
  <si>
    <t>Unzmarkt</t>
  </si>
  <si>
    <t>Scheifling</t>
  </si>
  <si>
    <t>Neumarkt in Steiermark</t>
  </si>
  <si>
    <t>Oberwölz</t>
  </si>
  <si>
    <t>Katsch an der Mur</t>
  </si>
  <si>
    <t>Murau</t>
  </si>
  <si>
    <t>Stadl an der Mur</t>
  </si>
  <si>
    <t>Selzthal</t>
  </si>
  <si>
    <t>Lassing bei Selzthal</t>
  </si>
  <si>
    <t>Admont</t>
  </si>
  <si>
    <t>Hieflau</t>
  </si>
  <si>
    <t>Landl</t>
  </si>
  <si>
    <t>St. Gallen, Steiermark</t>
  </si>
  <si>
    <t>Liezen</t>
  </si>
  <si>
    <t>Wörschach</t>
  </si>
  <si>
    <t>Aigen im Ennstal</t>
  </si>
  <si>
    <t>Stainach</t>
  </si>
  <si>
    <t>Trautenfels</t>
  </si>
  <si>
    <t>Irdning</t>
  </si>
  <si>
    <t>Donnersbach</t>
  </si>
  <si>
    <t>St. Martin am Grimming</t>
  </si>
  <si>
    <t>Öblarn</t>
  </si>
  <si>
    <t>Stein an der Enns</t>
  </si>
  <si>
    <t>Gröbming</t>
  </si>
  <si>
    <t>Pruggern</t>
  </si>
  <si>
    <t>Aich-Assach</t>
  </si>
  <si>
    <t>Haus, Steiermark</t>
  </si>
  <si>
    <t>Schladming</t>
  </si>
  <si>
    <t>Ramsau am Dachstein</t>
  </si>
  <si>
    <t>Pichl, Ennstal</t>
  </si>
  <si>
    <t>Mandling, Steiermark</t>
  </si>
  <si>
    <t>Tauplitz</t>
  </si>
  <si>
    <t>Bad Mitterndorf</t>
  </si>
  <si>
    <t>Kainisch</t>
  </si>
  <si>
    <t>Bad Aussee</t>
  </si>
  <si>
    <t>Altaussee</t>
  </si>
  <si>
    <t>Grundlsee</t>
  </si>
  <si>
    <t>Klagenfurt-Wölfnitz</t>
  </si>
  <si>
    <t>Moosburg in Kärnten</t>
  </si>
  <si>
    <t>Maria Saal</t>
  </si>
  <si>
    <t>Pischeldorf, Kärnten</t>
  </si>
  <si>
    <t>Ebenthal in Kärnten</t>
  </si>
  <si>
    <t>Köttmannsdorf</t>
  </si>
  <si>
    <t>Klagenfurt-Viktring</t>
  </si>
  <si>
    <t>Keutschach</t>
  </si>
  <si>
    <t>Reifnitz</t>
  </si>
  <si>
    <t>Völkermarkt</t>
  </si>
  <si>
    <t>Diex</t>
  </si>
  <si>
    <t>Griffen</t>
  </si>
  <si>
    <t>Ruden</t>
  </si>
  <si>
    <t>Tainach</t>
  </si>
  <si>
    <t>St. Kanzian am Klopeiner See</t>
  </si>
  <si>
    <t>Kühnsdorf</t>
  </si>
  <si>
    <t>Grafenstein</t>
  </si>
  <si>
    <t>Bad Eisenkappel</t>
  </si>
  <si>
    <t>Eberndorf</t>
  </si>
  <si>
    <t>Globasnitz</t>
  </si>
  <si>
    <t>Bleiburg</t>
  </si>
  <si>
    <t>Maria Rain</t>
  </si>
  <si>
    <t>Strau</t>
  </si>
  <si>
    <t>Ferlach</t>
  </si>
  <si>
    <t>Feistritz im Rosental</t>
  </si>
  <si>
    <t>St. Jakob im Rosental</t>
  </si>
  <si>
    <t>Krumpendorf</t>
  </si>
  <si>
    <t>Pörtschach am Wörther See</t>
  </si>
  <si>
    <t>Velden am Wörther See</t>
  </si>
  <si>
    <t>Rosegg</t>
  </si>
  <si>
    <t>Wernberg</t>
  </si>
  <si>
    <t>St. Veit an der Glan</t>
  </si>
  <si>
    <t>Launsdorf</t>
  </si>
  <si>
    <t>Treibach-Althofen</t>
  </si>
  <si>
    <t>Straßburg, Kärnten</t>
  </si>
  <si>
    <t>Weitensfeld</t>
  </si>
  <si>
    <t>Friesach, Kärnten</t>
  </si>
  <si>
    <t>Metnitz, Metnitztal</t>
  </si>
  <si>
    <t>Brückl</t>
  </si>
  <si>
    <t>Klein St. Paul</t>
  </si>
  <si>
    <t>Hüttenberg</t>
  </si>
  <si>
    <t>Wolfsberg, Kärnten</t>
  </si>
  <si>
    <t>Eitweg</t>
  </si>
  <si>
    <t>St. Stefan im Lavanttal</t>
  </si>
  <si>
    <t>St. Andrä, Lavanttal</t>
  </si>
  <si>
    <t>Twimberg</t>
  </si>
  <si>
    <t>Bad St. Leonhard im Lavanttal</t>
  </si>
  <si>
    <t>Reichenfels</t>
  </si>
  <si>
    <t>St. Paul im Lavanttal</t>
  </si>
  <si>
    <t>Lavamünd</t>
  </si>
  <si>
    <t>Villach</t>
  </si>
  <si>
    <t>Treffen bei Villach</t>
  </si>
  <si>
    <t>Villach-Landskron</t>
  </si>
  <si>
    <t>Villach-St. Magdalen</t>
  </si>
  <si>
    <t>Bad Bleiberg</t>
  </si>
  <si>
    <t>Schiefling am See</t>
  </si>
  <si>
    <t>Afritz</t>
  </si>
  <si>
    <t>Radenthein</t>
  </si>
  <si>
    <t>Bad Kleinkirchheim</t>
  </si>
  <si>
    <t>Bodensdorf, Ossiacher See</t>
  </si>
  <si>
    <t>Glanegg</t>
  </si>
  <si>
    <t>Liebenfels</t>
  </si>
  <si>
    <t>Feldkirchen in Kärnten</t>
  </si>
  <si>
    <t>Patergassen</t>
  </si>
  <si>
    <t>Villach-Drobollach am Faaker See</t>
  </si>
  <si>
    <t>Ledenitzen</t>
  </si>
  <si>
    <t>Fürnitz</t>
  </si>
  <si>
    <t>Riegersdorf</t>
  </si>
  <si>
    <t>Arnoldstein</t>
  </si>
  <si>
    <t>Thörl-Maglern</t>
  </si>
  <si>
    <t>Nötsch im Gailtal</t>
  </si>
  <si>
    <t>Vorderberg, Gailtal</t>
  </si>
  <si>
    <t>Görtschach, Gailtal</t>
  </si>
  <si>
    <t>Hermagor</t>
  </si>
  <si>
    <t>St. Stefan an der Gail</t>
  </si>
  <si>
    <t>Egg bei Hermagor</t>
  </si>
  <si>
    <t>Jenig</t>
  </si>
  <si>
    <t>Kirchbach, Gailtal</t>
  </si>
  <si>
    <t>Reisach</t>
  </si>
  <si>
    <t>Gundersheim, Gailtal</t>
  </si>
  <si>
    <t>Dellach, Gailtal</t>
  </si>
  <si>
    <t>Kötschach-Mauthen</t>
  </si>
  <si>
    <t>St. Jakob im Lesachtal</t>
  </si>
  <si>
    <t>Birnbaum</t>
  </si>
  <si>
    <t>Liesing, Lesachtal</t>
  </si>
  <si>
    <t>St. Lorenzen im Lesachtal</t>
  </si>
  <si>
    <t>Maria Luggau</t>
  </si>
  <si>
    <t>Ferndorf, Kärnten</t>
  </si>
  <si>
    <t>Feistritz an der Drau</t>
  </si>
  <si>
    <t>Zlan</t>
  </si>
  <si>
    <t>Weißenstein ob der Drau</t>
  </si>
  <si>
    <t>Sachsenburg, Kärnten</t>
  </si>
  <si>
    <t>Lind im Drautal</t>
  </si>
  <si>
    <t>Steinfeld, Drautal</t>
  </si>
  <si>
    <t>Greifenburg</t>
  </si>
  <si>
    <t>Weißensee</t>
  </si>
  <si>
    <t>Berg im Drautal</t>
  </si>
  <si>
    <t>Dellach im Drautal</t>
  </si>
  <si>
    <t>Irschen</t>
  </si>
  <si>
    <t>Oberdrauburg</t>
  </si>
  <si>
    <t>Nikolsdorf</t>
  </si>
  <si>
    <t>Spittal an der Drau</t>
  </si>
  <si>
    <t>Lendorf</t>
  </si>
  <si>
    <t>Pusarnitz</t>
  </si>
  <si>
    <t>Möllbrücke</t>
  </si>
  <si>
    <t>Mühldorf, Mölltal</t>
  </si>
  <si>
    <t>Kolbnitz</t>
  </si>
  <si>
    <t>Penk, Mölltal</t>
  </si>
  <si>
    <t>Obervellach</t>
  </si>
  <si>
    <t>Mallnitz</t>
  </si>
  <si>
    <t>Flattach</t>
  </si>
  <si>
    <t>Stall, Mölltal</t>
  </si>
  <si>
    <t>Rangersdorf</t>
  </si>
  <si>
    <t>Winklern, Mölltal</t>
  </si>
  <si>
    <t>Mörtschach</t>
  </si>
  <si>
    <t>Großkirchheim</t>
  </si>
  <si>
    <t>Heiligenblut</t>
  </si>
  <si>
    <t>Lieserbrücke</t>
  </si>
  <si>
    <t>Trebesing</t>
  </si>
  <si>
    <t>Gmünd, Kärnten</t>
  </si>
  <si>
    <t>Malta, Kärnten</t>
  </si>
  <si>
    <t>Eisentratten</t>
  </si>
  <si>
    <t>Kremsbrücke</t>
  </si>
  <si>
    <t>Rennweg</t>
  </si>
  <si>
    <t>Seeboden</t>
  </si>
  <si>
    <t>Millstatt, Kärnten</t>
  </si>
  <si>
    <t>Lienz, Osttirol</t>
  </si>
  <si>
    <t>Thal-Assling</t>
  </si>
  <si>
    <t>Mittewald an der Drau</t>
  </si>
  <si>
    <t>Abfaltersbach</t>
  </si>
  <si>
    <t>Sillian</t>
  </si>
  <si>
    <t>Innervillgraten</t>
  </si>
  <si>
    <t>Kartitsch</t>
  </si>
  <si>
    <t>Obertilliach</t>
  </si>
  <si>
    <t>Ainet</t>
  </si>
  <si>
    <t>Huben, Osttirol</t>
  </si>
  <si>
    <t>Hopfgarten in Defereggen</t>
  </si>
  <si>
    <t>St. Veit in Defereggen</t>
  </si>
  <si>
    <t>St. Jakob in Defereggen</t>
  </si>
  <si>
    <t>Matrei in Osttirol</t>
  </si>
  <si>
    <t>Kals am Großglockner</t>
  </si>
  <si>
    <t>Nussdorf-Debant</t>
  </si>
  <si>
    <t>Dölsach</t>
  </si>
  <si>
    <t>Plainfeld</t>
  </si>
  <si>
    <t>St. Margarethen im Lungau</t>
  </si>
  <si>
    <t>Göming</t>
  </si>
  <si>
    <t>Weißpriach</t>
  </si>
  <si>
    <t>Göriach</t>
  </si>
  <si>
    <t>Lessach</t>
  </si>
  <si>
    <t>St. Andrä im Lungau</t>
  </si>
  <si>
    <t>Thomatal</t>
  </si>
  <si>
    <t>Unternberg</t>
  </si>
  <si>
    <t>Wang</t>
  </si>
  <si>
    <t>Inhaber</t>
  </si>
  <si>
    <t>Anteil von</t>
  </si>
  <si>
    <t>bis</t>
  </si>
  <si>
    <t>lfd. Nr.</t>
  </si>
  <si>
    <t>Anrede</t>
  </si>
  <si>
    <t>Briefanrede</t>
  </si>
  <si>
    <t>Firma</t>
  </si>
  <si>
    <t>Titel und Vorname</t>
  </si>
  <si>
    <t>Titel vorangestellt</t>
  </si>
  <si>
    <t>Vorname</t>
  </si>
  <si>
    <t>Nachname</t>
  </si>
  <si>
    <t>Titel nachgestellt</t>
  </si>
  <si>
    <t>Familienname u. Titel</t>
  </si>
  <si>
    <t>Adresse</t>
  </si>
  <si>
    <t>Geburtsdatum</t>
  </si>
  <si>
    <t>Telefon</t>
  </si>
  <si>
    <t>E-Mail</t>
  </si>
  <si>
    <t>BIC</t>
  </si>
  <si>
    <t>IBAN</t>
  </si>
  <si>
    <t>IBAN aufgeteilt</t>
  </si>
  <si>
    <t>Eintrittsdatum</t>
  </si>
  <si>
    <t>Einwilligungserklärung abgegeben</t>
  </si>
  <si>
    <t>gezeichnet am</t>
  </si>
  <si>
    <t>Anzahl Anteile</t>
  </si>
  <si>
    <t>eingesetzes Kapital</t>
  </si>
  <si>
    <t>Herrn</t>
  </si>
  <si>
    <t>MBA</t>
  </si>
  <si>
    <t>Familie</t>
  </si>
  <si>
    <t>Mag.</t>
  </si>
  <si>
    <t>Frau</t>
  </si>
  <si>
    <t>Mag. Dr.</t>
  </si>
  <si>
    <t>BA</t>
  </si>
  <si>
    <t>Mag.a</t>
  </si>
  <si>
    <t>Mag. phil. Dr. phil.</t>
  </si>
  <si>
    <t>VN1</t>
  </si>
  <si>
    <t>VN2</t>
  </si>
  <si>
    <t>VN3</t>
  </si>
  <si>
    <t>VN4</t>
  </si>
  <si>
    <t>VN5</t>
  </si>
  <si>
    <t>VN6</t>
  </si>
  <si>
    <t>VN7</t>
  </si>
  <si>
    <t>VN8</t>
  </si>
  <si>
    <t>VN9</t>
  </si>
  <si>
    <t>VN10</t>
  </si>
  <si>
    <t>VN11</t>
  </si>
  <si>
    <t>VN12</t>
  </si>
  <si>
    <t>VN13</t>
  </si>
  <si>
    <t>VN14</t>
  </si>
  <si>
    <t>VN15</t>
  </si>
  <si>
    <t>VN16</t>
  </si>
  <si>
    <t>VN17</t>
  </si>
  <si>
    <t>VN18</t>
  </si>
  <si>
    <t>VN19</t>
  </si>
  <si>
    <t>VN20</t>
  </si>
  <si>
    <t>VN21</t>
  </si>
  <si>
    <t>VN22</t>
  </si>
  <si>
    <t>VN23</t>
  </si>
  <si>
    <t>VN24</t>
  </si>
  <si>
    <t>VN25</t>
  </si>
  <si>
    <t>VN26</t>
  </si>
  <si>
    <t>VN27</t>
  </si>
  <si>
    <t>€/kWh</t>
  </si>
  <si>
    <t>Betriebskosten:</t>
  </si>
  <si>
    <t>Monitoring:</t>
  </si>
  <si>
    <t>Inspektion und Wartung:</t>
  </si>
  <si>
    <t>Wegpauschale:</t>
  </si>
  <si>
    <t>Grundaufwand:</t>
  </si>
  <si>
    <t>variabler Aufwand:</t>
  </si>
  <si>
    <t>Zeitaufwand:</t>
  </si>
  <si>
    <t>Stundensatz:</t>
  </si>
  <si>
    <t>Kosten für I&amp;W:</t>
  </si>
  <si>
    <t>€/a</t>
  </si>
  <si>
    <t>h/a</t>
  </si>
  <si>
    <t>€/h</t>
  </si>
  <si>
    <t>Eintritt und Wechsel von TB:</t>
  </si>
  <si>
    <t>Abrechnung GEA:</t>
  </si>
  <si>
    <t>laufende Kosten:</t>
  </si>
  <si>
    <t>€/TB</t>
  </si>
  <si>
    <t>€/TB/a</t>
  </si>
  <si>
    <t>Projektentwicklung und Implementierung:</t>
  </si>
  <si>
    <t>€</t>
  </si>
  <si>
    <t>Versicherung:</t>
  </si>
  <si>
    <t>Haftpflicht:</t>
  </si>
  <si>
    <t>Betriebsausfall:</t>
  </si>
  <si>
    <t>sonstige:</t>
  </si>
  <si>
    <t>Kosten Versicherung:</t>
  </si>
  <si>
    <t>Anlage AfA</t>
  </si>
  <si>
    <t>Anzahl TB:</t>
  </si>
  <si>
    <t>Anlagenleistung:</t>
  </si>
  <si>
    <t>Degradation:</t>
  </si>
  <si>
    <t>/a</t>
  </si>
  <si>
    <t>FN1</t>
  </si>
  <si>
    <t>FN2</t>
  </si>
  <si>
    <t>FN3</t>
  </si>
  <si>
    <t>FN4</t>
  </si>
  <si>
    <t>FN5</t>
  </si>
  <si>
    <t>FN6</t>
  </si>
  <si>
    <t>FN7</t>
  </si>
  <si>
    <t>FN8</t>
  </si>
  <si>
    <t>FN9</t>
  </si>
  <si>
    <t>FN10</t>
  </si>
  <si>
    <t>FN11</t>
  </si>
  <si>
    <t>FN12</t>
  </si>
  <si>
    <t>FN13</t>
  </si>
  <si>
    <t>FN14</t>
  </si>
  <si>
    <t>FN15</t>
  </si>
  <si>
    <t>FN16</t>
  </si>
  <si>
    <t>FN17</t>
  </si>
  <si>
    <t>FN18</t>
  </si>
  <si>
    <t>FN19</t>
  </si>
  <si>
    <t>FN20</t>
  </si>
  <si>
    <t>FN21</t>
  </si>
  <si>
    <t>FN22</t>
  </si>
  <si>
    <t>FN23</t>
  </si>
  <si>
    <t>FN24</t>
  </si>
  <si>
    <t>FN25</t>
  </si>
  <si>
    <t>FN26</t>
  </si>
  <si>
    <t>FN27</t>
  </si>
  <si>
    <t>Beteiligung:</t>
  </si>
  <si>
    <t>Stückelung:</t>
  </si>
  <si>
    <t>Anzahl:</t>
  </si>
  <si>
    <t>a</t>
  </si>
  <si>
    <t>Zinsen:</t>
  </si>
  <si>
    <t>Tilgungsdauer:</t>
  </si>
  <si>
    <t>Monat:</t>
  </si>
  <si>
    <t>Jahr:</t>
  </si>
  <si>
    <t>Dachmiete:</t>
  </si>
  <si>
    <t>allgemeine Preissteigerung:</t>
  </si>
  <si>
    <t>Preissteigerung:</t>
  </si>
  <si>
    <t>Rücklage:</t>
  </si>
  <si>
    <t>der Gesamtinvestition</t>
  </si>
  <si>
    <t>Anlagengröße:</t>
  </si>
  <si>
    <t>Errichtungskosten:</t>
  </si>
  <si>
    <t>Module:</t>
  </si>
  <si>
    <t>€/kW</t>
  </si>
  <si>
    <t>Wechselrichter:</t>
  </si>
  <si>
    <t>spezifisch</t>
  </si>
  <si>
    <t>pauschal</t>
  </si>
  <si>
    <t>absolut</t>
  </si>
  <si>
    <t>Unterkonstruktion:</t>
  </si>
  <si>
    <t>Material:</t>
  </si>
  <si>
    <t>Montage:</t>
  </si>
  <si>
    <t>Summe:</t>
  </si>
  <si>
    <t>USt (20 %)</t>
  </si>
  <si>
    <t>netto</t>
  </si>
  <si>
    <t>brutto</t>
  </si>
  <si>
    <t>Sonstiges:</t>
  </si>
  <si>
    <t>Förderungen:</t>
  </si>
  <si>
    <t>Bund:</t>
  </si>
  <si>
    <t>Sonstige:</t>
  </si>
  <si>
    <t>Photovoltaik:</t>
  </si>
  <si>
    <t>Batterie:</t>
  </si>
  <si>
    <t>Summe Kosten:</t>
  </si>
  <si>
    <t>Summe Förderungen:</t>
  </si>
  <si>
    <t>Gesamtkosten abzgl. Förderungen:</t>
  </si>
  <si>
    <t>Zinsen akkumuliert</t>
  </si>
  <si>
    <t>Beiträge Verwaltung/Buchh.</t>
  </si>
  <si>
    <t>Summe Rückzahlung (Investoren)</t>
  </si>
  <si>
    <t>Abschlusshonorar:</t>
  </si>
  <si>
    <t>Modulleistung</t>
  </si>
  <si>
    <t>Anlagenleistunng</t>
  </si>
  <si>
    <t>Degradation</t>
  </si>
  <si>
    <t>Volllaststunden</t>
  </si>
  <si>
    <t>Speicherkapazitaet</t>
  </si>
  <si>
    <t>Preissteigerung_allg</t>
  </si>
  <si>
    <t>freilassen, um allg. Wert zu verwenden</t>
  </si>
  <si>
    <t>Preissteigerung_Dachmiete</t>
  </si>
  <si>
    <t>Kosten_Monitoring</t>
  </si>
  <si>
    <t>Preissteigerung_Monitoring</t>
  </si>
  <si>
    <t>Kosten_Wartung</t>
  </si>
  <si>
    <t>Preissteigerung_Wartung</t>
  </si>
  <si>
    <t>Kosten_Versicherung</t>
  </si>
  <si>
    <t>Preissteigerung_Versicherung</t>
  </si>
  <si>
    <t>Anzahl_TB</t>
  </si>
  <si>
    <t>Kosten_Abrechnung</t>
  </si>
  <si>
    <t>Kapitalbedarf</t>
  </si>
  <si>
    <t>Stueckelung</t>
  </si>
  <si>
    <t>Tilgungsdauer</t>
  </si>
  <si>
    <t>Beginn_Beteiligung</t>
  </si>
  <si>
    <t>Preissteiegrung_Abrechnung</t>
  </si>
  <si>
    <t>Auszahlung akkumuliert</t>
  </si>
  <si>
    <t>Rücklage 2</t>
  </si>
  <si>
    <t>Rücklage 1</t>
  </si>
  <si>
    <t>Rücklage 1:</t>
  </si>
  <si>
    <t>Ruecklage1</t>
  </si>
  <si>
    <t>Ruecklage2</t>
  </si>
  <si>
    <t>Rücklage 2:</t>
  </si>
  <si>
    <t>von Jahr</t>
  </si>
  <si>
    <t>bis Jahr</t>
  </si>
  <si>
    <t>Beginn_Ruecklage1/Ende_Ruecklage1</t>
  </si>
  <si>
    <t>Beginn_Ruecklage2/Ende_Ruecklage2</t>
  </si>
  <si>
    <t>benannte Zellen</t>
  </si>
  <si>
    <t>Foerderungen</t>
  </si>
  <si>
    <t>Kosten_netto/Kosten_brutto</t>
  </si>
  <si>
    <t>Beginn_Beteiligung_Jahr</t>
  </si>
  <si>
    <t>Anteil FE an Bruttoinvestition</t>
  </si>
  <si>
    <t>Aufwand ohne Finanzierung /kWh</t>
  </si>
  <si>
    <t>Akonto-Bezugsrechte:</t>
  </si>
  <si>
    <t>Anzahl der Berechtigten mit Akonto:</t>
  </si>
  <si>
    <t>Akontanten</t>
  </si>
  <si>
    <t>Akontowert</t>
  </si>
  <si>
    <t>Akontant</t>
  </si>
  <si>
    <t>Unter dieser Linie andere Hilfsdaten.</t>
  </si>
  <si>
    <t>andere</t>
  </si>
  <si>
    <t>Wechselgebuehr</t>
  </si>
  <si>
    <t>Kosten_PE</t>
  </si>
  <si>
    <t>Stromverbrauch:</t>
  </si>
  <si>
    <t>kWh/a</t>
  </si>
  <si>
    <t>Stromverbrauch</t>
  </si>
  <si>
    <t>Strombilanz:</t>
  </si>
  <si>
    <t>Erzeugung:</t>
  </si>
  <si>
    <t>Eigenverbrauch:</t>
  </si>
  <si>
    <t>Jahreserzeugung</t>
  </si>
  <si>
    <t>Eigenverbrauch_proz</t>
  </si>
  <si>
    <t>Eigenverbrauch_abs</t>
  </si>
  <si>
    <t>Eigenversorgung_proz</t>
  </si>
  <si>
    <t>Eigenversorgung_abs</t>
  </si>
  <si>
    <t>Überschuss:</t>
  </si>
  <si>
    <t>Ueberschuss</t>
  </si>
  <si>
    <t>ct/kWh</t>
  </si>
  <si>
    <t>Entgelt_Einspeisung</t>
  </si>
  <si>
    <t>Entgelt_TB</t>
  </si>
  <si>
    <t>Entgelt_TB_akont</t>
  </si>
  <si>
    <t>Entgelte:</t>
  </si>
  <si>
    <t>Einspeisung:</t>
  </si>
  <si>
    <t>Lieferung an TB</t>
  </si>
  <si>
    <t>Lieferung an TB mit Akonto</t>
  </si>
  <si>
    <t>Absetzung für Abnutzung:</t>
  </si>
  <si>
    <t>AfA</t>
  </si>
  <si>
    <t>ErzeugungNetto</t>
  </si>
  <si>
    <t>Gesamtinvestition netto:</t>
  </si>
  <si>
    <t>Kapitalbedarf netto:</t>
  </si>
  <si>
    <t>Foerderungen_Speicher</t>
  </si>
  <si>
    <t>Foerderungen_PV</t>
  </si>
  <si>
    <t>Deckel</t>
  </si>
  <si>
    <t>kW</t>
  </si>
  <si>
    <t>% Inv</t>
  </si>
  <si>
    <t>Kosten_PV_netto/Kosten_PV_brutto</t>
  </si>
  <si>
    <t>Kosten_Speicher_netto/Kosten_Speicher_brutto</t>
  </si>
  <si>
    <t>Maximum:</t>
  </si>
  <si>
    <t>Teilnehmende Berechtigte:</t>
  </si>
  <si>
    <t>Name</t>
  </si>
  <si>
    <t>[ct/kWh]</t>
  </si>
  <si>
    <t>Teilnehmende_Berechtigte [Matrix]</t>
  </si>
  <si>
    <t>#</t>
  </si>
  <si>
    <t>Wartung</t>
  </si>
  <si>
    <t>Monitoring</t>
  </si>
  <si>
    <t>Abrechnung</t>
  </si>
  <si>
    <t>Tilgung</t>
  </si>
  <si>
    <t>A</t>
  </si>
  <si>
    <t>Tilgung+Aufwand ZS:</t>
  </si>
  <si>
    <t>CF</t>
  </si>
  <si>
    <t>E</t>
  </si>
  <si>
    <t>Strombezug Tag</t>
  </si>
  <si>
    <t>Strombezug Nacht</t>
  </si>
  <si>
    <t>Strompreis Tag netto</t>
  </si>
  <si>
    <t>Strompreis Nacht netto</t>
  </si>
  <si>
    <t>Stromkosten Tag netto</t>
  </si>
  <si>
    <t>Stromkosten Nacht netto</t>
  </si>
  <si>
    <t>[€]</t>
  </si>
  <si>
    <t>[kWh]</t>
  </si>
  <si>
    <t>Strompreis mittel netto</t>
  </si>
  <si>
    <t>Strombezug gesamt</t>
  </si>
  <si>
    <t>ges brutto</t>
  </si>
  <si>
    <t>Absolutbeträge von Eigenverbrauch und Eigenversorgung müssen übereinstimmen.</t>
  </si>
  <si>
    <t>Anzahl_Anteilsscheine</t>
  </si>
  <si>
    <t>TOP</t>
  </si>
  <si>
    <t>G</t>
  </si>
  <si>
    <t>Afa+Aufwand oTilgung ZS:</t>
  </si>
  <si>
    <t>Eigenstrom TB</t>
  </si>
  <si>
    <t>Eigenstrom TBakonto</t>
  </si>
  <si>
    <t>Eigenstrombezug TB</t>
  </si>
  <si>
    <t>TB aconto</t>
  </si>
  <si>
    <t>TB</t>
  </si>
  <si>
    <t>Tiefgarage</t>
  </si>
  <si>
    <t>T</t>
  </si>
  <si>
    <t>Summe Akontanten</t>
  </si>
  <si>
    <t>Summe andere</t>
  </si>
  <si>
    <t>Parameter 7</t>
  </si>
  <si>
    <t>Parameter 8</t>
  </si>
  <si>
    <t>Parameter 9</t>
  </si>
  <si>
    <t>Stromkosten gesamt netto</t>
  </si>
  <si>
    <t>Allgemein</t>
  </si>
  <si>
    <t>Lift</t>
  </si>
  <si>
    <t>Waschküche</t>
  </si>
  <si>
    <t>Summe ohne Ausreißer</t>
  </si>
  <si>
    <t>Stromkosten Tag Fremdbezug netto</t>
  </si>
  <si>
    <t>Stromkosten Tag Eigenversorgung netto</t>
  </si>
  <si>
    <t>Summe Tag</t>
  </si>
  <si>
    <t>Ersparnis Tag</t>
  </si>
  <si>
    <t>Acontozahlungen</t>
  </si>
  <si>
    <t>min/Modul/a</t>
  </si>
  <si>
    <t>Wechselrichtertausch nach</t>
  </si>
  <si>
    <t>Preissteigerung_WR</t>
  </si>
  <si>
    <t>Verfügbare Fläche:</t>
  </si>
  <si>
    <t>Gesamtinvestition_netto/Gesamtinvestition_brutto</t>
  </si>
  <si>
    <t>Kosten_WRTausch</t>
  </si>
  <si>
    <t>bedenkliche Formel</t>
  </si>
  <si>
    <t>Passt das mit netto?</t>
  </si>
  <si>
    <t>Einspeisung</t>
  </si>
  <si>
    <t>Finanzergebnis FE</t>
  </si>
  <si>
    <t>FE</t>
  </si>
  <si>
    <t>Zeit_WRTausch</t>
  </si>
  <si>
    <t>Kumulation</t>
  </si>
  <si>
    <t>Instandsetzung</t>
  </si>
  <si>
    <t>Konto Aconto/Gutschein</t>
  </si>
  <si>
    <t>Erlöse Betreiberin</t>
  </si>
  <si>
    <t>1. Jahr in Ergebnis abgebildet</t>
  </si>
  <si>
    <t>Strombez. ges. acont</t>
  </si>
  <si>
    <t>Strombez. ges. andere</t>
  </si>
  <si>
    <t>Monitoring &amp; GF:</t>
  </si>
  <si>
    <t>500 € Statik</t>
  </si>
  <si>
    <t>Land GEA1</t>
  </si>
  <si>
    <t>Land GEA2</t>
  </si>
  <si>
    <t>Bund 1:</t>
  </si>
  <si>
    <t>Bund 2:</t>
  </si>
  <si>
    <t>Konto je Teilnehmer</t>
  </si>
  <si>
    <t>jährl. Steigerung</t>
  </si>
  <si>
    <t>Wert 1500 kWh €</t>
  </si>
  <si>
    <t>Differenz zu 2022</t>
  </si>
  <si>
    <t>Allgemeinstrom</t>
  </si>
  <si>
    <t>Statik+Dachsanierung:</t>
  </si>
  <si>
    <t>Batterie+Smartmeter+Modem:</t>
  </si>
  <si>
    <t>GEA PV 35KWp Batterie 19KWh 14 Berechtigte</t>
  </si>
  <si>
    <t>TOP 1</t>
  </si>
  <si>
    <t>TOP 2</t>
  </si>
  <si>
    <t>TOP 3</t>
  </si>
  <si>
    <t>TOP 4</t>
  </si>
  <si>
    <t>TOP 5</t>
  </si>
  <si>
    <t>TOP 6</t>
  </si>
  <si>
    <t>TOP 7</t>
  </si>
  <si>
    <t>TOP 8</t>
  </si>
  <si>
    <t>TOP 9</t>
  </si>
  <si>
    <t>TOP 10</t>
  </si>
  <si>
    <t>Februarrichtlinie: 20 % der Nettoinvestition + 10.000,-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</si>
</sst>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 &quot;€&quot;_-;\-* #,##0.00\ &quot;€&quot;_-;_-* &quot;-&quot;??\ &quot;€&quot;_-;_-@_-"/>
    <numFmt numFmtId="165" formatCode="_-* #,##0.00\ _€_-;\-* #,##0.00\ _€_-;_-* &quot;-&quot;??\ _€_-;_-@_-"/>
    <numFmt numFmtId="166" formatCode="_-* #,##0.0_-;\-* #,##0.0_-;_-* &quot;-&quot;??_-;_-@_-"/>
    <numFmt numFmtId="167" formatCode="_-* #,##0_-;\-* #,##0_-;_-* &quot;-&quot;??_-;_-@_-"/>
    <numFmt numFmtId="168" formatCode="&quot;Anzahl: &quot;#"/>
    <numFmt numFmtId="169" formatCode="&quot;€&quot;#,##0.00_);[Red]\(&quot;€&quot;#,##0.00\)"/>
    <numFmt numFmtId="170" formatCode="_-* #,##0.00_-;\-* #,##0.00_-;_-* \-??_-;_-@_-"/>
    <numFmt numFmtId="171" formatCode="_(* #,##0.00_);_(* \(#,##0.00\);_(* &quot;-&quot;??_);_(@_)"/>
    <numFmt numFmtId="172" formatCode="_-* #,##0.00\ [$€]_-;\-* #,##0.00\ [$€]_-;_-* \-??\ [$€]_-;_-@_-"/>
    <numFmt numFmtId="173" formatCode="0.0"/>
    <numFmt numFmtId="174" formatCode="0.0%"/>
    <numFmt numFmtId="175" formatCode="mmmm"/>
    <numFmt numFmtId="176" formatCode="_-* #,##0.000_-;\-* #,##0.000_-;_-* &quot;-&quot;???_-;_-@_-"/>
    <numFmt numFmtId="177" formatCode="0.0000"/>
  </numFmts>
  <fonts count="33" x14ac:knownFonts="1">
    <font>
      <sz val="11"/>
      <color theme="1"/>
      <name val="Calibri"/>
      <family val="2"/>
      <scheme val="minor"/>
    </font>
    <font>
      <b/>
      <sz val="11"/>
      <color theme="1"/>
      <name val="Calibri"/>
      <family val="2"/>
      <scheme val="minor"/>
    </font>
    <font>
      <u/>
      <sz val="11"/>
      <color theme="10"/>
      <name val="Calibri"/>
      <family val="2"/>
      <scheme val="minor"/>
    </font>
    <font>
      <i/>
      <sz val="11"/>
      <color theme="0" tint="-0.34998626667073579"/>
      <name val="Calibri"/>
      <family val="2"/>
      <scheme val="minor"/>
    </font>
    <font>
      <b/>
      <i/>
      <sz val="11"/>
      <color theme="0" tint="-0.34998626667073579"/>
      <name val="Calibri"/>
      <family val="2"/>
      <scheme val="minor"/>
    </font>
    <font>
      <b/>
      <i/>
      <sz val="11"/>
      <color theme="1"/>
      <name val="Calibri"/>
      <family val="2"/>
      <scheme val="minor"/>
    </font>
    <font>
      <sz val="11"/>
      <color theme="1"/>
      <name val="Calibri"/>
      <family val="2"/>
      <scheme val="minor"/>
    </font>
    <font>
      <sz val="10"/>
      <name val="Arial"/>
      <family val="2"/>
    </font>
    <font>
      <sz val="10"/>
      <name val="SimSun"/>
      <family val="2"/>
    </font>
    <font>
      <sz val="10"/>
      <color indexed="8"/>
      <name val="Arial"/>
      <family val="2"/>
    </font>
    <font>
      <sz val="11"/>
      <name val="Arial"/>
      <family val="2"/>
    </font>
    <font>
      <sz val="10"/>
      <color theme="1"/>
      <name val="Arial"/>
      <family val="2"/>
    </font>
    <font>
      <b/>
      <sz val="10"/>
      <color theme="1"/>
      <name val="Arial"/>
      <family val="2"/>
    </font>
    <font>
      <b/>
      <sz val="10"/>
      <color theme="0"/>
      <name val="Arial"/>
      <family val="2"/>
    </font>
    <font>
      <b/>
      <sz val="10"/>
      <name val="Arial"/>
      <family val="2"/>
    </font>
    <font>
      <b/>
      <sz val="14"/>
      <color theme="1"/>
      <name val="Garamond"/>
      <family val="1"/>
    </font>
    <font>
      <sz val="11"/>
      <color theme="1"/>
      <name val="Garamond"/>
      <family val="1"/>
    </font>
    <font>
      <i/>
      <sz val="11"/>
      <color rgb="FFFF0000"/>
      <name val="Garamond"/>
      <family val="1"/>
    </font>
    <font>
      <b/>
      <sz val="11"/>
      <color theme="1"/>
      <name val="Garamond"/>
      <family val="1"/>
    </font>
    <font>
      <i/>
      <sz val="11"/>
      <color theme="1"/>
      <name val="Garamond"/>
      <family val="1"/>
    </font>
    <font>
      <i/>
      <sz val="11"/>
      <color rgb="FF00B050"/>
      <name val="Garamond"/>
      <family val="1"/>
    </font>
    <font>
      <sz val="10"/>
      <color theme="0"/>
      <name val="Arial"/>
      <family val="2"/>
    </font>
    <font>
      <b/>
      <i/>
      <sz val="11"/>
      <color theme="1"/>
      <name val="Garamond"/>
      <family val="1"/>
    </font>
    <font>
      <sz val="11"/>
      <color rgb="FFFF33CC"/>
      <name val="Garamond"/>
      <family val="1"/>
    </font>
    <font>
      <sz val="11"/>
      <color rgb="FF92D050"/>
      <name val="Garamond"/>
      <family val="1"/>
    </font>
    <font>
      <sz val="11"/>
      <name val="Garamond"/>
      <family val="1"/>
    </font>
    <font>
      <sz val="11"/>
      <name val="Calibri"/>
      <family val="2"/>
      <scheme val="minor"/>
    </font>
    <font>
      <b/>
      <sz val="11"/>
      <name val="Calibri"/>
      <family val="2"/>
      <scheme val="minor"/>
    </font>
    <font>
      <b/>
      <sz val="11"/>
      <color theme="9"/>
      <name val="Calibri"/>
      <family val="2"/>
      <scheme val="minor"/>
    </font>
    <font>
      <i/>
      <sz val="11"/>
      <color rgb="FF7030A0"/>
      <name val="Garamond"/>
      <family val="1"/>
    </font>
    <font>
      <sz val="11"/>
      <color rgb="FF7030A0"/>
      <name val="Garamond"/>
      <family val="1"/>
    </font>
    <font>
      <sz val="11"/>
      <color rgb="FFFF0000"/>
      <name val="Garamond"/>
      <family val="1"/>
    </font>
    <font>
      <b/>
      <sz val="11"/>
      <color rgb="FFFF0000"/>
      <name val="Garamond"/>
      <family val="1"/>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33CC"/>
        <bgColor indexed="64"/>
      </patternFill>
    </fill>
    <fill>
      <patternFill patternType="solid">
        <fgColor rgb="FF9933FF"/>
        <bgColor indexed="64"/>
      </patternFill>
    </fill>
    <fill>
      <patternFill patternType="solid">
        <fgColor indexed="27"/>
        <bgColor indexed="41"/>
      </patternFill>
    </fill>
    <fill>
      <patternFill patternType="solid">
        <fgColor theme="8" tint="0.59999389629810485"/>
        <bgColor indexed="64"/>
      </patternFill>
    </fill>
    <fill>
      <patternFill patternType="solid">
        <fgColor rgb="FFFFE799"/>
        <bgColor indexed="64"/>
      </patternFill>
    </fill>
    <fill>
      <patternFill patternType="solid">
        <fgColor rgb="FFB3C6E7"/>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48"/>
      </left>
      <right style="thin">
        <color indexed="48"/>
      </right>
      <top style="thin">
        <color indexed="48"/>
      </top>
      <bottom style="thin">
        <color indexed="48"/>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thick">
        <color auto="1"/>
      </bottom>
      <diagonal/>
    </border>
    <border>
      <left style="double">
        <color rgb="FF9933FF"/>
      </left>
      <right/>
      <top style="double">
        <color rgb="FF9933FF"/>
      </top>
      <bottom/>
      <diagonal/>
    </border>
    <border>
      <left/>
      <right/>
      <top style="double">
        <color rgb="FF9933FF"/>
      </top>
      <bottom/>
      <diagonal/>
    </border>
    <border>
      <left/>
      <right style="double">
        <color rgb="FF9933FF"/>
      </right>
      <top style="double">
        <color rgb="FF9933FF"/>
      </top>
      <bottom/>
      <diagonal/>
    </border>
    <border>
      <left style="double">
        <color rgb="FF9933FF"/>
      </left>
      <right/>
      <top/>
      <bottom/>
      <diagonal/>
    </border>
    <border>
      <left/>
      <right style="double">
        <color rgb="FF9933FF"/>
      </right>
      <top/>
      <bottom/>
      <diagonal/>
    </border>
    <border>
      <left style="double">
        <color rgb="FF9933FF"/>
      </left>
      <right/>
      <top/>
      <bottom style="double">
        <color rgb="FF9933FF"/>
      </bottom>
      <diagonal/>
    </border>
    <border>
      <left/>
      <right/>
      <top/>
      <bottom style="double">
        <color rgb="FF9933FF"/>
      </bottom>
      <diagonal/>
    </border>
    <border>
      <left/>
      <right style="double">
        <color rgb="FF9933FF"/>
      </right>
      <top/>
      <bottom style="double">
        <color rgb="FF9933FF"/>
      </bottom>
      <diagonal/>
    </border>
  </borders>
  <cellStyleXfs count="44">
    <xf numFmtId="0" fontId="0" fillId="0" borderId="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9" fontId="7" fillId="0" borderId="0" applyFont="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0" fontId="8" fillId="0" borderId="0" applyFill="0" applyBorder="0" applyAlignment="0" applyProtection="0"/>
    <xf numFmtId="171"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7" fillId="0" borderId="0" applyFont="0" applyFill="0" applyBorder="0" applyAlignment="0" applyProtection="0"/>
    <xf numFmtId="0" fontId="9" fillId="8" borderId="11" applyNumberFormat="0" applyProtection="0">
      <alignment horizontal="right" vertical="center"/>
    </xf>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9" fillId="0" borderId="0"/>
    <xf numFmtId="0" fontId="9" fillId="0" borderId="0"/>
    <xf numFmtId="0" fontId="6" fillId="0" borderId="0"/>
    <xf numFmtId="0" fontId="6" fillId="0" borderId="0"/>
    <xf numFmtId="165" fontId="6" fillId="0" borderId="0" applyFont="0" applyFill="0" applyBorder="0" applyAlignment="0" applyProtection="0"/>
  </cellStyleXfs>
  <cellXfs count="222">
    <xf numFmtId="0" fontId="0" fillId="0" borderId="0" xfId="0"/>
    <xf numFmtId="49" fontId="0" fillId="0" borderId="0" xfId="0" applyNumberFormat="1"/>
    <xf numFmtId="49" fontId="1" fillId="0" borderId="0" xfId="0" applyNumberFormat="1" applyFont="1"/>
    <xf numFmtId="0" fontId="1" fillId="0" borderId="0" xfId="0" applyFont="1"/>
    <xf numFmtId="0" fontId="2" fillId="0" borderId="0" xfId="1" applyAlignment="1">
      <alignment vertical="center"/>
    </xf>
    <xf numFmtId="0" fontId="0" fillId="0" borderId="0" xfId="0" applyAlignment="1">
      <alignment horizontal="right"/>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2" fontId="0" fillId="0" borderId="0" xfId="0" applyNumberFormat="1"/>
    <xf numFmtId="2" fontId="0" fillId="0" borderId="4" xfId="0" applyNumberFormat="1" applyBorder="1"/>
    <xf numFmtId="4" fontId="0" fillId="0" borderId="0" xfId="0" applyNumberFormat="1"/>
    <xf numFmtId="0" fontId="1" fillId="0" borderId="0" xfId="0" applyFont="1" applyAlignment="1">
      <alignment vertical="top"/>
    </xf>
    <xf numFmtId="0" fontId="1" fillId="0" borderId="0" xfId="0" applyFont="1" applyAlignment="1">
      <alignment horizontal="right" vertical="top"/>
    </xf>
    <xf numFmtId="0" fontId="0" fillId="0" borderId="0" xfId="0" applyAlignment="1">
      <alignment horizontal="right" vertical="top" wrapText="1"/>
    </xf>
    <xf numFmtId="0" fontId="0" fillId="0" borderId="0" xfId="0" applyAlignment="1">
      <alignment horizontal="center" vertical="top"/>
    </xf>
    <xf numFmtId="4" fontId="3" fillId="0" borderId="0" xfId="0" applyNumberFormat="1" applyFont="1"/>
    <xf numFmtId="49" fontId="0" fillId="0" borderId="8" xfId="0" applyNumberFormat="1" applyBorder="1"/>
    <xf numFmtId="0" fontId="0" fillId="0" borderId="8" xfId="0" applyBorder="1"/>
    <xf numFmtId="4" fontId="0" fillId="0" borderId="8" xfId="0" applyNumberFormat="1" applyBorder="1"/>
    <xf numFmtId="4" fontId="3" fillId="0" borderId="8" xfId="0" applyNumberFormat="1" applyFont="1" applyBorder="1"/>
    <xf numFmtId="49" fontId="1" fillId="0" borderId="9" xfId="0" applyNumberFormat="1" applyFont="1" applyBorder="1"/>
    <xf numFmtId="0" fontId="1" fillId="0" borderId="9" xfId="0" applyFont="1" applyBorder="1"/>
    <xf numFmtId="4" fontId="1" fillId="0" borderId="9" xfId="0" applyNumberFormat="1" applyFont="1" applyBorder="1"/>
    <xf numFmtId="4" fontId="4" fillId="0" borderId="9" xfId="0" applyNumberFormat="1" applyFont="1" applyBorder="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4" borderId="0" xfId="0" applyFill="1"/>
    <xf numFmtId="43" fontId="0" fillId="0" borderId="0" xfId="2" applyFont="1"/>
    <xf numFmtId="43" fontId="0" fillId="4" borderId="0" xfId="2" applyFont="1" applyFill="1"/>
    <xf numFmtId="0" fontId="0" fillId="5" borderId="0" xfId="0" applyFill="1" applyAlignment="1">
      <alignment wrapText="1"/>
    </xf>
    <xf numFmtId="0" fontId="0" fillId="5" borderId="0" xfId="0" applyFill="1"/>
    <xf numFmtId="9" fontId="0" fillId="5" borderId="0" xfId="0" applyNumberFormat="1" applyFill="1"/>
    <xf numFmtId="166" fontId="0" fillId="0" borderId="0" xfId="2" applyNumberFormat="1" applyFont="1"/>
    <xf numFmtId="166" fontId="0" fillId="4" borderId="0" xfId="2" applyNumberFormat="1" applyFont="1" applyFill="1"/>
    <xf numFmtId="9" fontId="0" fillId="2" borderId="0" xfId="3" applyFont="1" applyFill="1"/>
    <xf numFmtId="9" fontId="0" fillId="4" borderId="0" xfId="3" applyFont="1" applyFill="1"/>
    <xf numFmtId="167" fontId="0" fillId="4" borderId="0" xfId="2" applyNumberFormat="1" applyFont="1" applyFill="1"/>
    <xf numFmtId="0" fontId="0" fillId="0" borderId="10" xfId="0" applyBorder="1" applyAlignment="1">
      <alignment wrapText="1"/>
    </xf>
    <xf numFmtId="9" fontId="0" fillId="2" borderId="0" xfId="0" applyNumberFormat="1" applyFill="1"/>
    <xf numFmtId="43" fontId="1" fillId="4" borderId="0" xfId="2" applyFont="1" applyFill="1"/>
    <xf numFmtId="10" fontId="0" fillId="4" borderId="0" xfId="3" applyNumberFormat="1" applyFont="1" applyFill="1"/>
    <xf numFmtId="166" fontId="5" fillId="3" borderId="0" xfId="2" applyNumberFormat="1" applyFont="1" applyFill="1"/>
    <xf numFmtId="166" fontId="5" fillId="4" borderId="0" xfId="2" applyNumberFormat="1" applyFont="1" applyFill="1"/>
    <xf numFmtId="9" fontId="0" fillId="0" borderId="0" xfId="3" applyFont="1"/>
    <xf numFmtId="167" fontId="0" fillId="0" borderId="0" xfId="2" applyNumberFormat="1" applyFont="1"/>
    <xf numFmtId="168" fontId="1" fillId="4" borderId="0" xfId="0" applyNumberFormat="1" applyFont="1" applyFill="1"/>
    <xf numFmtId="0" fontId="1" fillId="2" borderId="0" xfId="0" applyFont="1" applyFill="1"/>
    <xf numFmtId="2" fontId="0" fillId="6" borderId="4" xfId="0" applyNumberFormat="1" applyFill="1" applyBorder="1"/>
    <xf numFmtId="2" fontId="0" fillId="6" borderId="0" xfId="0" applyNumberFormat="1" applyFill="1"/>
    <xf numFmtId="43" fontId="0" fillId="5" borderId="0" xfId="2" applyFont="1" applyFill="1"/>
    <xf numFmtId="43" fontId="0" fillId="0" borderId="0" xfId="2" applyFont="1" applyBorder="1"/>
    <xf numFmtId="43" fontId="0" fillId="0" borderId="6" xfId="2" applyFont="1" applyBorder="1"/>
    <xf numFmtId="167" fontId="0" fillId="0" borderId="0" xfId="2" applyNumberFormat="1" applyFont="1" applyBorder="1"/>
    <xf numFmtId="167" fontId="0" fillId="0" borderId="6" xfId="2" applyNumberFormat="1" applyFont="1" applyBorder="1"/>
    <xf numFmtId="43" fontId="0" fillId="6" borderId="0" xfId="2" applyFont="1" applyFill="1" applyBorder="1"/>
    <xf numFmtId="43" fontId="0" fillId="7" borderId="0" xfId="2" applyFont="1" applyFill="1" applyBorder="1"/>
    <xf numFmtId="0" fontId="11" fillId="0" borderId="0" xfId="0" applyFont="1" applyAlignment="1">
      <alignment wrapText="1"/>
    </xf>
    <xf numFmtId="0" fontId="11" fillId="0" borderId="0" xfId="0" applyFont="1" applyAlignment="1" applyProtection="1">
      <alignment wrapText="1"/>
      <protection locked="0"/>
    </xf>
    <xf numFmtId="49" fontId="11" fillId="0" borderId="0" xfId="0" applyNumberFormat="1" applyFont="1" applyAlignment="1" applyProtection="1">
      <alignment wrapText="1"/>
      <protection locked="0"/>
    </xf>
    <xf numFmtId="14" fontId="11" fillId="0" borderId="0" xfId="0" applyNumberFormat="1" applyFont="1" applyAlignment="1" applyProtection="1">
      <alignment wrapText="1"/>
      <protection locked="0"/>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9" borderId="10" xfId="0" applyFont="1" applyFill="1" applyBorder="1" applyAlignment="1">
      <alignment horizontal="center" wrapText="1"/>
    </xf>
    <xf numFmtId="0" fontId="11" fillId="0" borderId="0" xfId="0" applyFont="1"/>
    <xf numFmtId="0" fontId="11" fillId="0" borderId="0" xfId="0" applyFont="1" applyProtection="1">
      <protection locked="0"/>
    </xf>
    <xf numFmtId="14" fontId="12" fillId="0" borderId="0" xfId="0" applyNumberFormat="1" applyFont="1" applyAlignment="1" applyProtection="1">
      <alignment horizontal="left"/>
      <protection locked="0"/>
    </xf>
    <xf numFmtId="0" fontId="12" fillId="0" borderId="0" xfId="0" applyFont="1" applyProtection="1">
      <protection locked="0"/>
    </xf>
    <xf numFmtId="14" fontId="11" fillId="0" borderId="0" xfId="0" applyNumberFormat="1" applyFont="1" applyProtection="1">
      <protection locked="0"/>
    </xf>
    <xf numFmtId="49" fontId="11" fillId="0" borderId="0" xfId="0" applyNumberFormat="1" applyFont="1" applyProtection="1">
      <protection locked="0"/>
    </xf>
    <xf numFmtId="164" fontId="12" fillId="0" borderId="0" xfId="0" applyNumberFormat="1" applyFont="1"/>
    <xf numFmtId="2" fontId="11" fillId="0" borderId="3" xfId="0" applyNumberFormat="1" applyFont="1" applyBorder="1"/>
    <xf numFmtId="2" fontId="11" fillId="0" borderId="0" xfId="0" applyNumberFormat="1" applyFont="1"/>
    <xf numFmtId="2" fontId="11" fillId="9" borderId="4" xfId="0" applyNumberFormat="1" applyFont="1" applyFill="1" applyBorder="1"/>
    <xf numFmtId="0" fontId="11" fillId="0" borderId="0" xfId="0" applyFont="1" applyAlignment="1" applyProtection="1">
      <alignment horizontal="left" vertical="top"/>
      <protection locked="0"/>
    </xf>
    <xf numFmtId="14" fontId="11" fillId="0" borderId="0" xfId="0" applyNumberFormat="1" applyFont="1" applyAlignment="1" applyProtection="1">
      <alignment horizontal="right"/>
      <protection locked="0"/>
    </xf>
    <xf numFmtId="164" fontId="12" fillId="0" borderId="12" xfId="0" applyNumberFormat="1" applyFont="1" applyBorder="1"/>
    <xf numFmtId="0" fontId="12" fillId="0" borderId="13" xfId="0" applyFont="1" applyBorder="1"/>
    <xf numFmtId="4" fontId="12" fillId="0" borderId="14" xfId="0" applyNumberFormat="1" applyFont="1" applyBorder="1"/>
    <xf numFmtId="4" fontId="12" fillId="0" borderId="13" xfId="0" applyNumberFormat="1" applyFont="1" applyBorder="1"/>
    <xf numFmtId="2" fontId="11" fillId="0" borderId="13" xfId="0" applyNumberFormat="1" applyFont="1" applyBorder="1"/>
    <xf numFmtId="0" fontId="13" fillId="0" borderId="5" xfId="43" applyNumberFormat="1" applyFont="1" applyFill="1" applyBorder="1"/>
    <xf numFmtId="0" fontId="13" fillId="0" borderId="6" xfId="43" applyNumberFormat="1" applyFont="1" applyFill="1" applyBorder="1"/>
    <xf numFmtId="0" fontId="13" fillId="0" borderId="7" xfId="43" applyNumberFormat="1" applyFont="1" applyFill="1" applyBorder="1"/>
    <xf numFmtId="0" fontId="14" fillId="0" borderId="0" xfId="43" applyNumberFormat="1" applyFont="1" applyFill="1" applyBorder="1"/>
    <xf numFmtId="0" fontId="12" fillId="0" borderId="0" xfId="43" applyNumberFormat="1" applyFont="1" applyFill="1" applyBorder="1"/>
    <xf numFmtId="4" fontId="12" fillId="0" borderId="0" xfId="0" applyNumberFormat="1" applyFont="1"/>
    <xf numFmtId="173" fontId="11" fillId="0" borderId="0" xfId="0" applyNumberFormat="1" applyFont="1"/>
    <xf numFmtId="4" fontId="11" fillId="0" borderId="0" xfId="0" applyNumberFormat="1" applyFont="1"/>
    <xf numFmtId="0" fontId="0" fillId="0" borderId="0" xfId="0" applyAlignment="1">
      <alignment vertical="top"/>
    </xf>
    <xf numFmtId="4" fontId="12" fillId="11" borderId="15" xfId="0" applyNumberFormat="1" applyFont="1" applyFill="1" applyBorder="1"/>
    <xf numFmtId="10" fontId="0" fillId="4" borderId="0" xfId="0" applyNumberFormat="1" applyFill="1"/>
    <xf numFmtId="0" fontId="15" fillId="0" borderId="0" xfId="0" applyFont="1"/>
    <xf numFmtId="0" fontId="16" fillId="0" borderId="0" xfId="0" applyFont="1"/>
    <xf numFmtId="43" fontId="17" fillId="0" borderId="0" xfId="2" applyFont="1"/>
    <xf numFmtId="0" fontId="18" fillId="0" borderId="0" xfId="0" applyFont="1"/>
    <xf numFmtId="0" fontId="16" fillId="2" borderId="0" xfId="0" applyFont="1" applyFill="1"/>
    <xf numFmtId="43" fontId="16" fillId="0" borderId="0" xfId="2" applyFont="1"/>
    <xf numFmtId="0" fontId="19" fillId="0" borderId="0" xfId="0" applyFont="1"/>
    <xf numFmtId="2" fontId="16" fillId="4" borderId="0" xfId="0" applyNumberFormat="1" applyFont="1" applyFill="1"/>
    <xf numFmtId="0" fontId="16" fillId="4" borderId="0" xfId="0" applyFont="1" applyFill="1"/>
    <xf numFmtId="174" fontId="16" fillId="2" borderId="0" xfId="3" applyNumberFormat="1" applyFont="1" applyFill="1"/>
    <xf numFmtId="43" fontId="16" fillId="2" borderId="0" xfId="2" applyFont="1" applyFill="1"/>
    <xf numFmtId="43" fontId="16" fillId="10" borderId="0" xfId="2" applyFont="1" applyFill="1"/>
    <xf numFmtId="43" fontId="18" fillId="10" borderId="0" xfId="2" applyFont="1" applyFill="1"/>
    <xf numFmtId="10" fontId="16" fillId="2" borderId="0" xfId="3" applyNumberFormat="1" applyFont="1" applyFill="1"/>
    <xf numFmtId="10" fontId="16" fillId="4" borderId="0" xfId="3" applyNumberFormat="1" applyFont="1" applyFill="1"/>
    <xf numFmtId="167" fontId="16" fillId="2" borderId="0" xfId="2" applyNumberFormat="1" applyFont="1" applyFill="1"/>
    <xf numFmtId="175" fontId="16" fillId="2" borderId="0" xfId="2" applyNumberFormat="1" applyFont="1" applyFill="1"/>
    <xf numFmtId="167" fontId="16" fillId="10" borderId="0" xfId="2" applyNumberFormat="1" applyFont="1" applyFill="1"/>
    <xf numFmtId="0" fontId="20" fillId="0" borderId="0" xfId="0" applyFont="1"/>
    <xf numFmtId="2" fontId="11" fillId="0" borderId="0" xfId="0" applyNumberFormat="1" applyFont="1" applyProtection="1">
      <protection locked="0"/>
    </xf>
    <xf numFmtId="2" fontId="12" fillId="0" borderId="0" xfId="0" applyNumberFormat="1" applyFont="1"/>
    <xf numFmtId="0" fontId="11" fillId="0" borderId="0" xfId="0" applyFont="1" applyAlignment="1">
      <alignment horizontal="center"/>
    </xf>
    <xf numFmtId="0" fontId="11" fillId="0" borderId="0" xfId="0" applyFont="1" applyAlignment="1" applyProtection="1">
      <alignment horizontal="center"/>
      <protection locked="0"/>
    </xf>
    <xf numFmtId="0" fontId="11" fillId="0" borderId="0" xfId="0" applyFont="1" applyAlignment="1">
      <alignment horizontal="center" wrapText="1"/>
    </xf>
    <xf numFmtId="0" fontId="21" fillId="0" borderId="0" xfId="0" applyFont="1" applyProtection="1">
      <protection locked="0"/>
    </xf>
    <xf numFmtId="0" fontId="21" fillId="0" borderId="0" xfId="0" applyFont="1"/>
    <xf numFmtId="2" fontId="11" fillId="0" borderId="16" xfId="0" applyNumberFormat="1" applyFont="1" applyBorder="1" applyProtection="1">
      <protection locked="0"/>
    </xf>
    <xf numFmtId="2" fontId="11" fillId="0" borderId="16" xfId="0" applyNumberFormat="1" applyFont="1" applyBorder="1"/>
    <xf numFmtId="43" fontId="1" fillId="0" borderId="0" xfId="2" applyFont="1" applyFill="1"/>
    <xf numFmtId="10" fontId="1" fillId="0" borderId="0" xfId="3" applyNumberFormat="1" applyFont="1" applyFill="1"/>
    <xf numFmtId="43" fontId="1" fillId="0" borderId="0" xfId="0" applyNumberFormat="1" applyFont="1"/>
    <xf numFmtId="43" fontId="11" fillId="0" borderId="0" xfId="2" applyFont="1" applyProtection="1">
      <protection locked="0"/>
    </xf>
    <xf numFmtId="0" fontId="12" fillId="0" borderId="0" xfId="0" applyFont="1"/>
    <xf numFmtId="0" fontId="12" fillId="0" borderId="0" xfId="0" applyFont="1" applyAlignment="1">
      <alignment wrapText="1"/>
    </xf>
    <xf numFmtId="0" fontId="12" fillId="0" borderId="0" xfId="0" applyFont="1" applyAlignment="1">
      <alignment horizontal="center"/>
    </xf>
    <xf numFmtId="0" fontId="12"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right"/>
    </xf>
    <xf numFmtId="0" fontId="22" fillId="0" borderId="0" xfId="0" applyFont="1"/>
    <xf numFmtId="1" fontId="16" fillId="2" borderId="0" xfId="3" applyNumberFormat="1" applyFont="1" applyFill="1" applyAlignment="1">
      <alignment horizontal="right" indent="2"/>
    </xf>
    <xf numFmtId="1" fontId="16" fillId="2" borderId="0" xfId="3" applyNumberFormat="1" applyFont="1" applyFill="1" applyAlignment="1">
      <alignment horizontal="right"/>
    </xf>
    <xf numFmtId="43" fontId="0" fillId="0" borderId="0" xfId="0" applyNumberFormat="1"/>
    <xf numFmtId="0" fontId="11" fillId="0" borderId="0" xfId="0" applyFont="1" applyAlignment="1" applyProtection="1">
      <alignment horizontal="right"/>
      <protection locked="0"/>
    </xf>
    <xf numFmtId="43" fontId="11" fillId="0" borderId="0" xfId="0" applyNumberFormat="1" applyFont="1"/>
    <xf numFmtId="0" fontId="0" fillId="0" borderId="17" xfId="0" applyBorder="1"/>
    <xf numFmtId="166" fontId="1" fillId="0" borderId="0" xfId="2" applyNumberFormat="1" applyFont="1" applyFill="1"/>
    <xf numFmtId="166" fontId="1" fillId="0" borderId="0" xfId="0" applyNumberFormat="1" applyFont="1"/>
    <xf numFmtId="9" fontId="0" fillId="0" borderId="0" xfId="0" applyNumberFormat="1"/>
    <xf numFmtId="49" fontId="0" fillId="0" borderId="0" xfId="0" applyNumberFormat="1" applyAlignment="1">
      <alignment horizontal="left" indent="2"/>
    </xf>
    <xf numFmtId="166" fontId="16" fillId="10" borderId="0" xfId="2" applyNumberFormat="1" applyFont="1" applyFill="1"/>
    <xf numFmtId="9" fontId="16" fillId="2" borderId="0" xfId="3" applyFont="1" applyFill="1"/>
    <xf numFmtId="0" fontId="16" fillId="2" borderId="0" xfId="2" applyNumberFormat="1" applyFont="1" applyFill="1"/>
    <xf numFmtId="0" fontId="16" fillId="10" borderId="0" xfId="2" applyNumberFormat="1" applyFont="1" applyFill="1"/>
    <xf numFmtId="10" fontId="0" fillId="0" borderId="0" xfId="0" applyNumberFormat="1"/>
    <xf numFmtId="10" fontId="1" fillId="0" borderId="0" xfId="0" applyNumberFormat="1" applyFont="1"/>
    <xf numFmtId="9" fontId="1" fillId="0" borderId="0" xfId="0" applyNumberFormat="1" applyFont="1"/>
    <xf numFmtId="43" fontId="0" fillId="10" borderId="0" xfId="2" applyFont="1" applyFill="1"/>
    <xf numFmtId="166" fontId="0" fillId="10" borderId="0" xfId="2" applyNumberFormat="1" applyFont="1" applyFill="1"/>
    <xf numFmtId="0" fontId="1" fillId="4" borderId="0" xfId="0" applyFont="1" applyFill="1"/>
    <xf numFmtId="4" fontId="12" fillId="11" borderId="0" xfId="0" applyNumberFormat="1" applyFont="1" applyFill="1"/>
    <xf numFmtId="43" fontId="0" fillId="4" borderId="0" xfId="3" applyNumberFormat="1" applyFont="1" applyFill="1"/>
    <xf numFmtId="43" fontId="6" fillId="4" borderId="0" xfId="2" applyFont="1" applyFill="1"/>
    <xf numFmtId="0" fontId="18" fillId="0" borderId="0" xfId="0" applyFont="1" applyAlignment="1">
      <alignment vertical="center" wrapText="1"/>
    </xf>
    <xf numFmtId="2" fontId="16" fillId="10" borderId="0" xfId="0" applyNumberFormat="1" applyFont="1" applyFill="1"/>
    <xf numFmtId="2" fontId="16" fillId="2" borderId="0" xfId="0" applyNumberFormat="1" applyFont="1" applyFill="1"/>
    <xf numFmtId="2" fontId="16" fillId="3" borderId="0" xfId="0" applyNumberFormat="1" applyFont="1" applyFill="1"/>
    <xf numFmtId="9" fontId="0" fillId="10" borderId="0" xfId="3" applyFont="1" applyFill="1"/>
    <xf numFmtId="166" fontId="1" fillId="10" borderId="0" xfId="2" applyNumberFormat="1" applyFont="1" applyFill="1"/>
    <xf numFmtId="166" fontId="1" fillId="4" borderId="0" xfId="2" applyNumberFormat="1" applyFont="1" applyFill="1"/>
    <xf numFmtId="0" fontId="23" fillId="0" borderId="0" xfId="0" applyFont="1"/>
    <xf numFmtId="0" fontId="24" fillId="0" borderId="0" xfId="0" applyFont="1"/>
    <xf numFmtId="9" fontId="16" fillId="10" borderId="0" xfId="3" applyFont="1" applyFill="1"/>
    <xf numFmtId="43" fontId="25" fillId="0" borderId="0" xfId="2" applyFont="1"/>
    <xf numFmtId="0" fontId="16" fillId="10" borderId="0" xfId="0" applyFont="1" applyFill="1"/>
    <xf numFmtId="0" fontId="18" fillId="0" borderId="0" xfId="0" applyFont="1" applyAlignment="1">
      <alignment horizontal="center" vertical="center" wrapText="1"/>
    </xf>
    <xf numFmtId="167" fontId="16" fillId="3" borderId="0" xfId="2" applyNumberFormat="1" applyFont="1" applyFill="1"/>
    <xf numFmtId="176" fontId="0" fillId="10" borderId="0" xfId="2" applyNumberFormat="1" applyFont="1" applyFill="1"/>
    <xf numFmtId="43" fontId="16" fillId="3" borderId="0" xfId="2" applyFont="1" applyFill="1"/>
    <xf numFmtId="0" fontId="19" fillId="0" borderId="18" xfId="0" applyFont="1" applyBorder="1"/>
    <xf numFmtId="0" fontId="16" fillId="0" borderId="19" xfId="0" applyFont="1" applyBorder="1"/>
    <xf numFmtId="0" fontId="19" fillId="0" borderId="19" xfId="0" applyFont="1" applyBorder="1"/>
    <xf numFmtId="0" fontId="19" fillId="0" borderId="21" xfId="0" applyFont="1" applyBorder="1"/>
    <xf numFmtId="0" fontId="16" fillId="0" borderId="21" xfId="0" applyFont="1" applyBorder="1"/>
    <xf numFmtId="0" fontId="16" fillId="0" borderId="24" xfId="0" applyFont="1" applyBorder="1"/>
    <xf numFmtId="0" fontId="19" fillId="0" borderId="24" xfId="0" applyFont="1" applyBorder="1"/>
    <xf numFmtId="0" fontId="19" fillId="0" borderId="23" xfId="0" applyFont="1" applyBorder="1"/>
    <xf numFmtId="2" fontId="19" fillId="0" borderId="22" xfId="0" applyNumberFormat="1" applyFont="1" applyBorder="1"/>
    <xf numFmtId="2" fontId="19" fillId="0" borderId="20" xfId="0" applyNumberFormat="1" applyFont="1" applyBorder="1"/>
    <xf numFmtId="2" fontId="19" fillId="0" borderId="25" xfId="0" applyNumberFormat="1" applyFont="1" applyBorder="1"/>
    <xf numFmtId="43" fontId="16" fillId="10" borderId="0" xfId="0" applyNumberFormat="1" applyFont="1" applyFill="1"/>
    <xf numFmtId="165" fontId="16" fillId="0" borderId="0" xfId="0" applyNumberFormat="1" applyFont="1"/>
    <xf numFmtId="43" fontId="0" fillId="0" borderId="0" xfId="3" applyNumberFormat="1" applyFont="1" applyFill="1"/>
    <xf numFmtId="43" fontId="6" fillId="0" borderId="0" xfId="2" applyFont="1" applyFill="1"/>
    <xf numFmtId="0" fontId="26" fillId="12" borderId="0" xfId="0" applyFont="1" applyFill="1"/>
    <xf numFmtId="43" fontId="27" fillId="12" borderId="0" xfId="2" applyFont="1" applyFill="1"/>
    <xf numFmtId="43" fontId="27" fillId="12" borderId="0" xfId="0" applyNumberFormat="1" applyFont="1" applyFill="1"/>
    <xf numFmtId="43" fontId="26" fillId="10" borderId="0" xfId="2" applyFont="1" applyFill="1"/>
    <xf numFmtId="49" fontId="28" fillId="0" borderId="0" xfId="0" applyNumberFormat="1" applyFont="1"/>
    <xf numFmtId="0" fontId="28" fillId="0" borderId="0" xfId="0" applyFont="1"/>
    <xf numFmtId="43" fontId="28" fillId="0" borderId="0" xfId="0" applyNumberFormat="1" applyFont="1"/>
    <xf numFmtId="0" fontId="26" fillId="0" borderId="0" xfId="0" applyFont="1"/>
    <xf numFmtId="49" fontId="26" fillId="0" borderId="0" xfId="0" applyNumberFormat="1" applyFont="1"/>
    <xf numFmtId="9" fontId="26" fillId="0" borderId="0" xfId="0" applyNumberFormat="1" applyFont="1"/>
    <xf numFmtId="43" fontId="26" fillId="4" borderId="0" xfId="2" applyFont="1" applyFill="1"/>
    <xf numFmtId="43" fontId="27" fillId="0" borderId="0" xfId="2" applyFont="1" applyFill="1"/>
    <xf numFmtId="43" fontId="27" fillId="0" borderId="0" xfId="0" applyNumberFormat="1" applyFont="1"/>
    <xf numFmtId="10" fontId="26" fillId="0" borderId="0" xfId="0" applyNumberFormat="1" applyFont="1"/>
    <xf numFmtId="43" fontId="29" fillId="0" borderId="0" xfId="2" applyFont="1"/>
    <xf numFmtId="0" fontId="30" fillId="0" borderId="0" xfId="0" applyFont="1"/>
    <xf numFmtId="0" fontId="29" fillId="0" borderId="0" xfId="0" applyFont="1"/>
    <xf numFmtId="0" fontId="22" fillId="0" borderId="0" xfId="0" applyFont="1" applyAlignment="1">
      <alignment vertical="center" wrapText="1"/>
    </xf>
    <xf numFmtId="0" fontId="19" fillId="0" borderId="0" xfId="0" applyFont="1" applyAlignment="1">
      <alignment horizontal="center"/>
    </xf>
    <xf numFmtId="167" fontId="16" fillId="0" borderId="0" xfId="0" applyNumberFormat="1" applyFont="1"/>
    <xf numFmtId="0" fontId="31" fillId="0" borderId="0" xfId="0" applyFont="1"/>
    <xf numFmtId="43" fontId="31" fillId="10" borderId="0" xfId="2" applyFont="1" applyFill="1"/>
    <xf numFmtId="0" fontId="17" fillId="0" borderId="0" xfId="0" applyFont="1"/>
    <xf numFmtId="0" fontId="31" fillId="0" borderId="0" xfId="0" applyFont="1" applyAlignment="1">
      <alignment horizontal="center"/>
    </xf>
    <xf numFmtId="1" fontId="0" fillId="0" borderId="0" xfId="0" applyNumberFormat="1"/>
    <xf numFmtId="177" fontId="0" fillId="0" borderId="0" xfId="0" applyNumberFormat="1"/>
    <xf numFmtId="43" fontId="16" fillId="0" borderId="0" xfId="0" applyNumberFormat="1" applyFont="1"/>
    <xf numFmtId="43" fontId="31" fillId="2" borderId="0" xfId="2" applyFont="1" applyFill="1"/>
    <xf numFmtId="43" fontId="32" fillId="2" borderId="0" xfId="2" applyFont="1" applyFill="1"/>
    <xf numFmtId="0" fontId="16" fillId="0" borderId="0" xfId="0" applyFont="1" applyAlignment="1">
      <alignment horizontal="center"/>
    </xf>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cellXfs>
  <cellStyles count="44">
    <cellStyle name="Dezimal 2" xfId="4" xr:uid="{00000000-0005-0000-0000-000000000000}"/>
    <cellStyle name="Dezimal 2 2" xfId="5" xr:uid="{00000000-0005-0000-0000-000001000000}"/>
    <cellStyle name="Dezimal 2 3" xfId="6" xr:uid="{00000000-0005-0000-0000-000002000000}"/>
    <cellStyle name="Dezimal 2 4" xfId="7" xr:uid="{00000000-0005-0000-0000-000003000000}"/>
    <cellStyle name="Dezimal 2 5" xfId="8" xr:uid="{00000000-0005-0000-0000-000004000000}"/>
    <cellStyle name="Dezimal 2 6" xfId="9" xr:uid="{00000000-0005-0000-0000-000005000000}"/>
    <cellStyle name="Dezimal 3" xfId="10" xr:uid="{00000000-0005-0000-0000-000006000000}"/>
    <cellStyle name="Dezimal 4" xfId="11" xr:uid="{00000000-0005-0000-0000-000007000000}"/>
    <cellStyle name="Dezimal 5" xfId="12" xr:uid="{00000000-0005-0000-0000-000008000000}"/>
    <cellStyle name="Dezimal 6" xfId="13" xr:uid="{00000000-0005-0000-0000-000009000000}"/>
    <cellStyle name="Dezimal 6 2" xfId="14" xr:uid="{00000000-0005-0000-0000-00000A000000}"/>
    <cellStyle name="Dezimal 7" xfId="43" xr:uid="{00000000-0005-0000-0000-00000B000000}"/>
    <cellStyle name="Euro" xfId="15" xr:uid="{00000000-0005-0000-0000-00000C000000}"/>
    <cellStyle name="Komma" xfId="2" builtinId="3"/>
    <cellStyle name="Link" xfId="1" builtinId="8"/>
    <cellStyle name="Prozent" xfId="3" builtinId="5"/>
    <cellStyle name="Prozent 2" xfId="16" xr:uid="{00000000-0005-0000-0000-000010000000}"/>
    <cellStyle name="Prozent 3" xfId="17" xr:uid="{00000000-0005-0000-0000-000011000000}"/>
    <cellStyle name="Prozent 4" xfId="18" xr:uid="{00000000-0005-0000-0000-000012000000}"/>
    <cellStyle name="SAPBEXstdData" xfId="19" xr:uid="{00000000-0005-0000-0000-000013000000}"/>
    <cellStyle name="Standard" xfId="0" builtinId="0"/>
    <cellStyle name="Standard 2" xfId="20" xr:uid="{00000000-0005-0000-0000-000015000000}"/>
    <cellStyle name="Standard 2 2" xfId="21" xr:uid="{00000000-0005-0000-0000-000016000000}"/>
    <cellStyle name="Standard 2 2 2" xfId="22" xr:uid="{00000000-0005-0000-0000-000017000000}"/>
    <cellStyle name="Standard 2 2 3" xfId="23" xr:uid="{00000000-0005-0000-0000-000018000000}"/>
    <cellStyle name="Standard 2 2 4" xfId="24" xr:uid="{00000000-0005-0000-0000-000019000000}"/>
    <cellStyle name="Standard 2 2 5" xfId="25" xr:uid="{00000000-0005-0000-0000-00001A000000}"/>
    <cellStyle name="Standard 2 2 6" xfId="26" xr:uid="{00000000-0005-0000-0000-00001B000000}"/>
    <cellStyle name="Standard 2 3" xfId="27" xr:uid="{00000000-0005-0000-0000-00001C000000}"/>
    <cellStyle name="Standard 2 4" xfId="28" xr:uid="{00000000-0005-0000-0000-00001D000000}"/>
    <cellStyle name="Standard 2 5" xfId="29" xr:uid="{00000000-0005-0000-0000-00001E000000}"/>
    <cellStyle name="Standard 2 6" xfId="30" xr:uid="{00000000-0005-0000-0000-00001F000000}"/>
    <cellStyle name="Standard 3" xfId="31" xr:uid="{00000000-0005-0000-0000-000020000000}"/>
    <cellStyle name="Standard 3 2" xfId="32" xr:uid="{00000000-0005-0000-0000-000021000000}"/>
    <cellStyle name="Standard 3 3" xfId="33" xr:uid="{00000000-0005-0000-0000-000022000000}"/>
    <cellStyle name="Standard 3 4" xfId="34" xr:uid="{00000000-0005-0000-0000-000023000000}"/>
    <cellStyle name="Standard 3 5" xfId="35" xr:uid="{00000000-0005-0000-0000-000024000000}"/>
    <cellStyle name="Standard 3 6" xfId="36" xr:uid="{00000000-0005-0000-0000-000025000000}"/>
    <cellStyle name="Standard 4" xfId="37" xr:uid="{00000000-0005-0000-0000-000026000000}"/>
    <cellStyle name="Standard 5" xfId="38" xr:uid="{00000000-0005-0000-0000-000027000000}"/>
    <cellStyle name="Standard 6" xfId="39" xr:uid="{00000000-0005-0000-0000-000028000000}"/>
    <cellStyle name="Standard 7" xfId="40" xr:uid="{00000000-0005-0000-0000-000029000000}"/>
    <cellStyle name="Standard 8" xfId="41" xr:uid="{00000000-0005-0000-0000-00002A000000}"/>
    <cellStyle name="Standard 9" xfId="42" xr:uid="{00000000-0005-0000-0000-00002B000000}"/>
  </cellStyles>
  <dxfs count="2">
    <dxf>
      <font>
        <color rgb="FFFF0000"/>
      </font>
    </dxf>
    <dxf>
      <font>
        <color rgb="FFFF0000"/>
      </font>
    </dxf>
  </dxfs>
  <tableStyles count="0" defaultTableStyle="TableStyleMedium2" defaultPivotStyle="PivotStyleLight16"/>
  <colors>
    <mruColors>
      <color rgb="FFFFE799"/>
      <color rgb="FF9933FF"/>
      <color rgb="FFFF33CC"/>
      <color rgb="FFB3C6E7"/>
      <color rgb="FFFFD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ES/Nextcloud/04_Projekte/68_ALM_Sinnhub/Kalk/SinnhubGEAkalk_2022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figuration"/>
      <sheetName val="InvestitionSINNhub"/>
      <sheetName val="SINNhubAfaWirkungsgrad"/>
      <sheetName val="Ergebnis"/>
      <sheetName val="Preisentwicklung"/>
      <sheetName val="DB_aus_Eigenstrom_GEA"/>
      <sheetName val="Investoren"/>
      <sheetName val="Strombilanz (2)"/>
      <sheetName val="PV-Prognose"/>
      <sheetName val="PLZ"/>
      <sheetName val="Strombilanz"/>
      <sheetName val="Hilfsblatt"/>
      <sheetName val="SinnhubGEAkalk_20220107"/>
    </sheetNames>
    <sheetDataSet>
      <sheetData sheetId="0">
        <row r="10">
          <cell r="B10">
            <v>42.573928499999994</v>
          </cell>
        </row>
        <row r="16">
          <cell r="B16">
            <v>8000</v>
          </cell>
        </row>
        <row r="31">
          <cell r="D31">
            <v>734923</v>
          </cell>
        </row>
        <row r="40">
          <cell r="D40">
            <v>0</v>
          </cell>
        </row>
        <row r="62">
          <cell r="D62">
            <v>731323</v>
          </cell>
          <cell r="F62">
            <v>878307.6</v>
          </cell>
        </row>
        <row r="69">
          <cell r="B69">
            <v>0.01</v>
          </cell>
        </row>
        <row r="72">
          <cell r="B72">
            <v>1647</v>
          </cell>
        </row>
        <row r="73">
          <cell r="B73">
            <v>600</v>
          </cell>
        </row>
        <row r="74">
          <cell r="B74">
            <v>1000</v>
          </cell>
        </row>
        <row r="76">
          <cell r="B76">
            <v>0</v>
          </cell>
        </row>
        <row r="79">
          <cell r="B79">
            <v>6400</v>
          </cell>
        </row>
        <row r="82">
          <cell r="B82">
            <v>8.9999999999999993E-3</v>
          </cell>
        </row>
        <row r="90">
          <cell r="B90">
            <v>4100</v>
          </cell>
        </row>
        <row r="92">
          <cell r="B92">
            <v>8.9999999999999993E-3</v>
          </cell>
        </row>
        <row r="93">
          <cell r="B93">
            <v>0</v>
          </cell>
        </row>
        <row r="95">
          <cell r="B95">
            <v>0.01</v>
          </cell>
        </row>
        <row r="96">
          <cell r="B96">
            <v>50000</v>
          </cell>
        </row>
        <row r="102">
          <cell r="B102">
            <v>2000</v>
          </cell>
        </row>
        <row r="104">
          <cell r="B104">
            <v>8.9999999999999993E-3</v>
          </cell>
        </row>
        <row r="108">
          <cell r="B108">
            <v>200</v>
          </cell>
        </row>
        <row r="109">
          <cell r="B109">
            <v>100</v>
          </cell>
        </row>
        <row r="111">
          <cell r="B111">
            <v>10000</v>
          </cell>
        </row>
        <row r="113">
          <cell r="B113">
            <v>0.01</v>
          </cell>
        </row>
        <row r="118">
          <cell r="B118">
            <v>5.0000000000000001E-3</v>
          </cell>
        </row>
        <row r="119">
          <cell r="E119">
            <v>1</v>
          </cell>
          <cell r="F119">
            <v>15</v>
          </cell>
        </row>
        <row r="120">
          <cell r="B120">
            <v>0.01</v>
          </cell>
        </row>
        <row r="121">
          <cell r="E121">
            <v>16</v>
          </cell>
          <cell r="F121">
            <v>40</v>
          </cell>
        </row>
        <row r="131">
          <cell r="B131">
            <v>0</v>
          </cell>
        </row>
        <row r="132">
          <cell r="B132">
            <v>70</v>
          </cell>
        </row>
        <row r="133">
          <cell r="B133">
            <v>0</v>
          </cell>
        </row>
        <row r="134">
          <cell r="B134">
            <v>1.4999999999999999E-2</v>
          </cell>
        </row>
        <row r="135">
          <cell r="B135">
            <v>30</v>
          </cell>
        </row>
        <row r="136">
          <cell r="B136">
            <v>44819</v>
          </cell>
        </row>
        <row r="137">
          <cell r="B137">
            <v>2022</v>
          </cell>
        </row>
        <row r="141">
          <cell r="B141">
            <v>200</v>
          </cell>
        </row>
        <row r="142">
          <cell r="B142">
            <v>731323</v>
          </cell>
        </row>
        <row r="147">
          <cell r="B147">
            <v>340591.42799999996</v>
          </cell>
        </row>
        <row r="148">
          <cell r="B148">
            <v>0.75</v>
          </cell>
        </row>
        <row r="149">
          <cell r="B149">
            <v>255443.57099999997</v>
          </cell>
        </row>
        <row r="150">
          <cell r="B150">
            <v>85147.856999999989</v>
          </cell>
        </row>
        <row r="151">
          <cell r="B151">
            <v>725753</v>
          </cell>
        </row>
        <row r="152">
          <cell r="B152">
            <v>0.35197039626429372</v>
          </cell>
        </row>
        <row r="153">
          <cell r="B153">
            <v>255443.57099999997</v>
          </cell>
        </row>
        <row r="156">
          <cell r="E156">
            <v>0.1</v>
          </cell>
        </row>
        <row r="157">
          <cell r="E157">
            <v>0.14499999999999999</v>
          </cell>
        </row>
        <row r="158">
          <cell r="E158">
            <v>0.08</v>
          </cell>
        </row>
        <row r="165">
          <cell r="A165" t="str">
            <v>Franz Kok 1</v>
          </cell>
          <cell r="B165" t="b">
            <v>1</v>
          </cell>
          <cell r="C165">
            <v>1968</v>
          </cell>
          <cell r="D165">
            <v>407.12</v>
          </cell>
          <cell r="E165">
            <v>20.6869918699187</v>
          </cell>
          <cell r="F165">
            <v>953</v>
          </cell>
          <cell r="G165">
            <v>146.61000000000001</v>
          </cell>
          <cell r="H165">
            <v>15.384050367261281</v>
          </cell>
          <cell r="I165">
            <v>2921</v>
          </cell>
          <cell r="J165">
            <v>553.73</v>
          </cell>
          <cell r="K165">
            <v>18.956864087641222</v>
          </cell>
          <cell r="L165">
            <v>263.82581227288074</v>
          </cell>
          <cell r="M165">
            <v>55.414219187850406</v>
          </cell>
          <cell r="N165">
            <v>319.24003146073113</v>
          </cell>
          <cell r="O165">
            <v>-87.879968539268873</v>
          </cell>
          <cell r="S165">
            <v>1</v>
          </cell>
        </row>
        <row r="166">
          <cell r="A166" t="str">
            <v>Franz Kok 2</v>
          </cell>
          <cell r="B166" t="b">
            <v>1</v>
          </cell>
          <cell r="C166">
            <v>1882</v>
          </cell>
          <cell r="D166">
            <v>395.03</v>
          </cell>
          <cell r="E166">
            <v>20.989904357066948</v>
          </cell>
          <cell r="F166">
            <v>1075</v>
          </cell>
          <cell r="G166">
            <v>160.04</v>
          </cell>
          <cell r="H166">
            <v>14.887441860465115</v>
          </cell>
          <cell r="I166">
            <v>2957</v>
          </cell>
          <cell r="J166">
            <v>555.06999999999994</v>
          </cell>
          <cell r="K166">
            <v>18.771389922218461</v>
          </cell>
          <cell r="L166">
            <v>255.99113436371604</v>
          </cell>
          <cell r="M166">
            <v>52.992662861552063</v>
          </cell>
          <cell r="N166">
            <v>308.98379722526812</v>
          </cell>
          <cell r="O166">
            <v>-86.046202774731853</v>
          </cell>
          <cell r="S166">
            <v>2</v>
          </cell>
        </row>
        <row r="167">
          <cell r="A167" t="str">
            <v>Meizhu Wang</v>
          </cell>
          <cell r="B167" t="b">
            <v>1</v>
          </cell>
          <cell r="C167">
            <v>1540</v>
          </cell>
          <cell r="D167">
            <v>272.06</v>
          </cell>
          <cell r="E167">
            <v>17.666233766233766</v>
          </cell>
          <cell r="F167">
            <v>1383</v>
          </cell>
          <cell r="G167">
            <v>140.97999999999999</v>
          </cell>
          <cell r="H167">
            <v>10.193781634128705</v>
          </cell>
          <cell r="I167">
            <v>2923</v>
          </cell>
          <cell r="J167">
            <v>413.03999999999996</v>
          </cell>
          <cell r="K167">
            <v>14.130687649674989</v>
          </cell>
          <cell r="L167">
            <v>176.30293399233625</v>
          </cell>
          <cell r="M167">
            <v>43.362752819760992</v>
          </cell>
          <cell r="N167">
            <v>219.66568681209725</v>
          </cell>
          <cell r="O167">
            <v>-52.394313187902753</v>
          </cell>
          <cell r="S167">
            <v>3</v>
          </cell>
        </row>
        <row r="168">
          <cell r="A168" t="str">
            <v>Michaela Erkl</v>
          </cell>
          <cell r="B168" t="b">
            <v>1</v>
          </cell>
          <cell r="C168">
            <v>1204</v>
          </cell>
          <cell r="D168">
            <v>289.33999999999997</v>
          </cell>
          <cell r="E168">
            <v>24.03156146179402</v>
          </cell>
          <cell r="F168">
            <v>961</v>
          </cell>
          <cell r="G168">
            <v>143.19</v>
          </cell>
          <cell r="H168">
            <v>14.900104058272632</v>
          </cell>
          <cell r="I168">
            <v>2165</v>
          </cell>
          <cell r="J168">
            <v>432.53</v>
          </cell>
          <cell r="K168">
            <v>19.978290993071592</v>
          </cell>
          <cell r="L168">
            <v>187.50088554488923</v>
          </cell>
          <cell r="M168">
            <v>33.901788568176769</v>
          </cell>
          <cell r="N168">
            <v>221.40267411306598</v>
          </cell>
          <cell r="O168">
            <v>-67.937325886933991</v>
          </cell>
          <cell r="S168">
            <v>4</v>
          </cell>
        </row>
        <row r="169">
          <cell r="A169" t="str">
            <v>Michael Knoll</v>
          </cell>
          <cell r="B169" t="b">
            <v>1</v>
          </cell>
          <cell r="C169">
            <v>5015</v>
          </cell>
          <cell r="D169">
            <v>798.08</v>
          </cell>
          <cell r="E169">
            <v>15.913858424725824</v>
          </cell>
          <cell r="F169">
            <v>2070</v>
          </cell>
          <cell r="G169">
            <v>260.20999999999998</v>
          </cell>
          <cell r="H169">
            <v>12.570531400966184</v>
          </cell>
          <cell r="I169">
            <v>7085</v>
          </cell>
          <cell r="J169">
            <v>1058.29</v>
          </cell>
          <cell r="K169">
            <v>14.937050105857445</v>
          </cell>
          <cell r="L169">
            <v>517.17946614939251</v>
          </cell>
          <cell r="M169">
            <v>141.21052298123465</v>
          </cell>
          <cell r="N169">
            <v>658.3899891306271</v>
          </cell>
          <cell r="O169">
            <v>-139.69001086937294</v>
          </cell>
          <cell r="S169">
            <v>5</v>
          </cell>
        </row>
        <row r="170">
          <cell r="A170" t="str">
            <v>Johanna Höfler-Holzner</v>
          </cell>
          <cell r="B170" t="b">
            <v>1</v>
          </cell>
          <cell r="C170">
            <v>2652</v>
          </cell>
          <cell r="D170">
            <v>486.93999999999994</v>
          </cell>
          <cell r="E170">
            <v>18.36123680241327</v>
          </cell>
          <cell r="F170">
            <v>1590</v>
          </cell>
          <cell r="G170">
            <v>209.55</v>
          </cell>
          <cell r="H170">
            <v>13.17924528301887</v>
          </cell>
          <cell r="I170">
            <v>4242</v>
          </cell>
          <cell r="J170">
            <v>696.49</v>
          </cell>
          <cell r="K170">
            <v>16.41890617633192</v>
          </cell>
          <cell r="L170">
            <v>315.55153524306479</v>
          </cell>
          <cell r="M170">
            <v>74.674039271432562</v>
          </cell>
          <cell r="N170">
            <v>390.22557451449734</v>
          </cell>
          <cell r="O170">
            <v>-96.714425485502602</v>
          </cell>
          <cell r="S170">
            <v>6</v>
          </cell>
        </row>
        <row r="171">
          <cell r="A171" t="str">
            <v>Gantsch</v>
          </cell>
          <cell r="B171" t="b">
            <v>1</v>
          </cell>
          <cell r="C171">
            <v>1188</v>
          </cell>
          <cell r="D171">
            <v>2147.7008519999999</v>
          </cell>
          <cell r="E171">
            <v>180.78289999999998</v>
          </cell>
          <cell r="F171">
            <v>980</v>
          </cell>
          <cell r="G171">
            <v>1281.2000600000001</v>
          </cell>
          <cell r="H171">
            <v>130.7347</v>
          </cell>
          <cell r="I171">
            <v>2168</v>
          </cell>
          <cell r="J171">
            <v>3428.9009120000001</v>
          </cell>
          <cell r="K171">
            <v>158.15963616236161</v>
          </cell>
          <cell r="L171">
            <v>1391.7737320643987</v>
          </cell>
          <cell r="M171">
            <v>33.451266460958472</v>
          </cell>
          <cell r="N171">
            <v>1425.2249985253573</v>
          </cell>
          <cell r="O171">
            <v>-722.47585347464269</v>
          </cell>
          <cell r="S171">
            <v>7</v>
          </cell>
        </row>
        <row r="172">
          <cell r="A172" t="str">
            <v>Renate Pink</v>
          </cell>
          <cell r="B172" t="b">
            <v>1</v>
          </cell>
          <cell r="C172">
            <v>2101</v>
          </cell>
          <cell r="D172">
            <v>365.2</v>
          </cell>
          <cell r="E172">
            <v>17.38219895287958</v>
          </cell>
          <cell r="F172">
            <v>2246</v>
          </cell>
          <cell r="G172">
            <v>241.11999999999998</v>
          </cell>
          <cell r="H172">
            <v>10.735529830810329</v>
          </cell>
          <cell r="I172">
            <v>4347</v>
          </cell>
          <cell r="J172">
            <v>606.31999999999994</v>
          </cell>
          <cell r="K172">
            <v>13.948010121923163</v>
          </cell>
          <cell r="L172">
            <v>236.66041128427992</v>
          </cell>
          <cell r="M172">
            <v>59.159184204102488</v>
          </cell>
          <cell r="N172">
            <v>295.81959548838239</v>
          </cell>
          <cell r="O172">
            <v>-69.380404511617598</v>
          </cell>
          <cell r="S172">
            <v>8</v>
          </cell>
        </row>
        <row r="173">
          <cell r="A173" t="str">
            <v>Cheng</v>
          </cell>
          <cell r="B173" t="b">
            <v>1</v>
          </cell>
          <cell r="C173">
            <v>1540</v>
          </cell>
          <cell r="D173">
            <v>272.06</v>
          </cell>
          <cell r="E173">
            <v>17.666233766233766</v>
          </cell>
          <cell r="F173">
            <v>1383</v>
          </cell>
          <cell r="G173">
            <v>140.97999999999999</v>
          </cell>
          <cell r="H173">
            <v>10.193781634128705</v>
          </cell>
          <cell r="I173">
            <v>2923</v>
          </cell>
          <cell r="J173">
            <v>413.03999999999996</v>
          </cell>
          <cell r="K173">
            <v>14.130687649674989</v>
          </cell>
          <cell r="L173">
            <v>176.30293399233625</v>
          </cell>
          <cell r="M173">
            <v>43.362752819760992</v>
          </cell>
          <cell r="N173">
            <v>219.66568681209725</v>
          </cell>
          <cell r="O173">
            <v>-52.394313187902753</v>
          </cell>
          <cell r="S173">
            <v>9</v>
          </cell>
        </row>
        <row r="174">
          <cell r="A174" t="str">
            <v>Iris Shio-Ling Moldiz</v>
          </cell>
          <cell r="B174" t="b">
            <v>1</v>
          </cell>
          <cell r="C174">
            <v>5859</v>
          </cell>
          <cell r="D174">
            <v>920.99</v>
          </cell>
          <cell r="E174">
            <v>15.719235364396656</v>
          </cell>
          <cell r="F174">
            <v>0</v>
          </cell>
          <cell r="G174">
            <v>41.72</v>
          </cell>
          <cell r="H174">
            <v>0</v>
          </cell>
          <cell r="I174">
            <v>5859</v>
          </cell>
          <cell r="J174">
            <v>962.71</v>
          </cell>
          <cell r="K174">
            <v>16.431302270011948</v>
          </cell>
          <cell r="L174">
            <v>596.8287847445481</v>
          </cell>
          <cell r="M174">
            <v>164.97556413699974</v>
          </cell>
          <cell r="N174">
            <v>761.80434888154787</v>
          </cell>
          <cell r="O174">
            <v>-159.18565111845214</v>
          </cell>
          <cell r="S174">
            <v>10</v>
          </cell>
        </row>
        <row r="175">
          <cell r="A175" t="str">
            <v>Auguste Heidinger</v>
          </cell>
          <cell r="B175" t="b">
            <v>1</v>
          </cell>
          <cell r="C175">
            <v>1945</v>
          </cell>
          <cell r="D175">
            <v>390.85</v>
          </cell>
          <cell r="E175">
            <v>20.095115681233935</v>
          </cell>
          <cell r="F175">
            <v>1318</v>
          </cell>
          <cell r="G175">
            <v>180.85</v>
          </cell>
          <cell r="H175">
            <v>13.721547799696509</v>
          </cell>
          <cell r="I175">
            <v>3263</v>
          </cell>
          <cell r="J175">
            <v>571.70000000000005</v>
          </cell>
          <cell r="K175">
            <v>17.520686484829913</v>
          </cell>
          <cell r="L175">
            <v>253.28237062010081</v>
          </cell>
          <cell r="M175">
            <v>54.766593658724105</v>
          </cell>
          <cell r="N175">
            <v>308.04896427882488</v>
          </cell>
          <cell r="O175">
            <v>-82.80103572117514</v>
          </cell>
          <cell r="S175">
            <v>11</v>
          </cell>
        </row>
        <row r="176">
          <cell r="A176" t="str">
            <v>Ronald Hofer</v>
          </cell>
          <cell r="B176" t="b">
            <v>1</v>
          </cell>
          <cell r="C176">
            <v>1945</v>
          </cell>
          <cell r="D176">
            <v>390.85</v>
          </cell>
          <cell r="E176">
            <v>20.095115681233935</v>
          </cell>
          <cell r="F176">
            <v>1318</v>
          </cell>
          <cell r="G176">
            <v>180.85</v>
          </cell>
          <cell r="H176">
            <v>13.721547799696509</v>
          </cell>
          <cell r="I176">
            <v>3263</v>
          </cell>
          <cell r="J176">
            <v>571.70000000000005</v>
          </cell>
          <cell r="K176">
            <v>17.520686484829913</v>
          </cell>
          <cell r="L176">
            <v>253.28237062010081</v>
          </cell>
          <cell r="M176">
            <v>54.766593658724105</v>
          </cell>
          <cell r="N176">
            <v>308.04896427882488</v>
          </cell>
          <cell r="O176">
            <v>-82.80103572117514</v>
          </cell>
          <cell r="S176">
            <v>12</v>
          </cell>
        </row>
        <row r="177">
          <cell r="A177" t="str">
            <v>Emmerich Cermak</v>
          </cell>
          <cell r="B177" t="b">
            <v>1</v>
          </cell>
          <cell r="C177">
            <v>1993</v>
          </cell>
          <cell r="D177">
            <v>396.61</v>
          </cell>
          <cell r="E177">
            <v>19.900150526843955</v>
          </cell>
          <cell r="F177">
            <v>743</v>
          </cell>
          <cell r="G177">
            <v>120.15</v>
          </cell>
          <cell r="H177">
            <v>16.170928667563931</v>
          </cell>
          <cell r="I177">
            <v>2736</v>
          </cell>
          <cell r="J177">
            <v>516.76</v>
          </cell>
          <cell r="K177">
            <v>18.887426900584796</v>
          </cell>
          <cell r="L177">
            <v>257.01502113761848</v>
          </cell>
          <cell r="M177">
            <v>56.118159980378984</v>
          </cell>
          <cell r="N177">
            <v>313.13318111799748</v>
          </cell>
          <cell r="O177">
            <v>-83.476818882002533</v>
          </cell>
          <cell r="S177">
            <v>13</v>
          </cell>
        </row>
        <row r="178">
          <cell r="A178" t="str">
            <v>Franz Kok 1</v>
          </cell>
          <cell r="B178" t="b">
            <v>1</v>
          </cell>
          <cell r="C178">
            <v>1968</v>
          </cell>
          <cell r="D178">
            <v>407.12</v>
          </cell>
          <cell r="E178">
            <v>20.6869918699187</v>
          </cell>
          <cell r="F178">
            <v>953</v>
          </cell>
          <cell r="G178">
            <v>146.61000000000001</v>
          </cell>
          <cell r="H178">
            <v>15.384050367261281</v>
          </cell>
          <cell r="I178">
            <v>2921</v>
          </cell>
          <cell r="J178">
            <v>553.73</v>
          </cell>
          <cell r="K178">
            <v>18.956864087641222</v>
          </cell>
          <cell r="L178">
            <v>263.82581227288074</v>
          </cell>
          <cell r="M178">
            <v>55.414219187850406</v>
          </cell>
          <cell r="N178">
            <v>319.24003146073113</v>
          </cell>
          <cell r="O178">
            <v>-87.879968539268873</v>
          </cell>
          <cell r="S178">
            <v>1</v>
          </cell>
        </row>
        <row r="179">
          <cell r="A179" t="str">
            <v>Franz Kok 2</v>
          </cell>
          <cell r="B179" t="b">
            <v>1</v>
          </cell>
          <cell r="C179">
            <v>1882</v>
          </cell>
          <cell r="D179">
            <v>395.03</v>
          </cell>
          <cell r="E179">
            <v>20.989904357066948</v>
          </cell>
          <cell r="F179">
            <v>1075</v>
          </cell>
          <cell r="G179">
            <v>160.04</v>
          </cell>
          <cell r="H179">
            <v>14.887441860465115</v>
          </cell>
          <cell r="I179">
            <v>2957</v>
          </cell>
          <cell r="J179">
            <v>555.06999999999994</v>
          </cell>
          <cell r="K179">
            <v>18.771389922218461</v>
          </cell>
          <cell r="L179">
            <v>255.99113436371604</v>
          </cell>
          <cell r="M179">
            <v>52.992662861552063</v>
          </cell>
          <cell r="N179">
            <v>308.98379722526812</v>
          </cell>
          <cell r="O179">
            <v>-86.046202774731853</v>
          </cell>
          <cell r="S179">
            <v>2</v>
          </cell>
        </row>
        <row r="180">
          <cell r="A180" t="str">
            <v>Meizhu Wang</v>
          </cell>
          <cell r="B180" t="b">
            <v>1</v>
          </cell>
          <cell r="C180">
            <v>1540</v>
          </cell>
          <cell r="D180">
            <v>272.06</v>
          </cell>
          <cell r="E180">
            <v>17.666233766233766</v>
          </cell>
          <cell r="F180">
            <v>1383</v>
          </cell>
          <cell r="G180">
            <v>140.97999999999999</v>
          </cell>
          <cell r="H180">
            <v>10.193781634128705</v>
          </cell>
          <cell r="I180">
            <v>2923</v>
          </cell>
          <cell r="J180">
            <v>413.03999999999996</v>
          </cell>
          <cell r="K180">
            <v>14.130687649674989</v>
          </cell>
          <cell r="L180">
            <v>176.30293399233625</v>
          </cell>
          <cell r="M180">
            <v>43.362752819760992</v>
          </cell>
          <cell r="N180">
            <v>219.66568681209725</v>
          </cell>
          <cell r="O180">
            <v>-52.394313187902753</v>
          </cell>
          <cell r="S180">
            <v>3</v>
          </cell>
        </row>
        <row r="181">
          <cell r="A181" t="str">
            <v>Michaela Erkl</v>
          </cell>
          <cell r="B181" t="b">
            <v>1</v>
          </cell>
          <cell r="C181">
            <v>1204</v>
          </cell>
          <cell r="D181">
            <v>289.33999999999997</v>
          </cell>
          <cell r="E181">
            <v>24.03156146179402</v>
          </cell>
          <cell r="F181">
            <v>961</v>
          </cell>
          <cell r="G181">
            <v>143.19</v>
          </cell>
          <cell r="H181">
            <v>14.900104058272632</v>
          </cell>
          <cell r="I181">
            <v>2165</v>
          </cell>
          <cell r="J181">
            <v>432.53</v>
          </cell>
          <cell r="K181">
            <v>19.978290993071592</v>
          </cell>
          <cell r="L181">
            <v>187.50088554488923</v>
          </cell>
          <cell r="M181">
            <v>33.901788568176769</v>
          </cell>
          <cell r="N181">
            <v>221.40267411306598</v>
          </cell>
          <cell r="O181">
            <v>-67.937325886933991</v>
          </cell>
          <cell r="S181">
            <v>4</v>
          </cell>
        </row>
        <row r="182">
          <cell r="A182" t="str">
            <v>Michael Knoll</v>
          </cell>
          <cell r="B182" t="b">
            <v>1</v>
          </cell>
          <cell r="C182">
            <v>5015</v>
          </cell>
          <cell r="D182">
            <v>798.08</v>
          </cell>
          <cell r="E182">
            <v>15.913858424725824</v>
          </cell>
          <cell r="F182">
            <v>2070</v>
          </cell>
          <cell r="G182">
            <v>260.20999999999998</v>
          </cell>
          <cell r="H182">
            <v>12.570531400966184</v>
          </cell>
          <cell r="I182">
            <v>7085</v>
          </cell>
          <cell r="J182">
            <v>1058.29</v>
          </cell>
          <cell r="K182">
            <v>14.937050105857445</v>
          </cell>
          <cell r="L182">
            <v>517.17946614939251</v>
          </cell>
          <cell r="M182">
            <v>141.21052298123465</v>
          </cell>
          <cell r="N182">
            <v>658.3899891306271</v>
          </cell>
          <cell r="O182">
            <v>-139.69001086937294</v>
          </cell>
          <cell r="S182">
            <v>5</v>
          </cell>
        </row>
        <row r="183">
          <cell r="A183" t="str">
            <v>Johanna Höfler-Holzner</v>
          </cell>
          <cell r="B183" t="b">
            <v>1</v>
          </cell>
          <cell r="C183">
            <v>2652</v>
          </cell>
          <cell r="D183">
            <v>486.93999999999994</v>
          </cell>
          <cell r="E183">
            <v>18.36123680241327</v>
          </cell>
          <cell r="F183">
            <v>1590</v>
          </cell>
          <cell r="G183">
            <v>209.55</v>
          </cell>
          <cell r="H183">
            <v>13.17924528301887</v>
          </cell>
          <cell r="I183">
            <v>4242</v>
          </cell>
          <cell r="J183">
            <v>696.49</v>
          </cell>
          <cell r="K183">
            <v>16.41890617633192</v>
          </cell>
          <cell r="L183">
            <v>315.55153524306479</v>
          </cell>
          <cell r="M183">
            <v>74.674039271432562</v>
          </cell>
          <cell r="N183">
            <v>390.22557451449734</v>
          </cell>
          <cell r="O183">
            <v>-96.714425485502602</v>
          </cell>
          <cell r="S183">
            <v>6</v>
          </cell>
        </row>
        <row r="184">
          <cell r="A184" t="str">
            <v>Gantsch</v>
          </cell>
          <cell r="B184" t="b">
            <v>1</v>
          </cell>
          <cell r="C184">
            <v>1188</v>
          </cell>
          <cell r="D184">
            <v>2147.7008519999999</v>
          </cell>
          <cell r="E184">
            <v>180.78289999999998</v>
          </cell>
          <cell r="F184">
            <v>980</v>
          </cell>
          <cell r="G184">
            <v>1281.2000600000001</v>
          </cell>
          <cell r="H184">
            <v>130.7347</v>
          </cell>
          <cell r="I184">
            <v>2168</v>
          </cell>
          <cell r="J184">
            <v>3428.9009120000001</v>
          </cell>
          <cell r="K184">
            <v>158.15963616236161</v>
          </cell>
          <cell r="L184">
            <v>1391.7737320643987</v>
          </cell>
          <cell r="M184">
            <v>33.451266460958472</v>
          </cell>
          <cell r="N184">
            <v>1425.2249985253573</v>
          </cell>
          <cell r="O184">
            <v>-722.47585347464269</v>
          </cell>
          <cell r="S184">
            <v>7</v>
          </cell>
        </row>
        <row r="185">
          <cell r="A185" t="str">
            <v>Renate Pink</v>
          </cell>
          <cell r="B185" t="b">
            <v>1</v>
          </cell>
          <cell r="C185">
            <v>2101</v>
          </cell>
          <cell r="D185">
            <v>365.2</v>
          </cell>
          <cell r="E185">
            <v>17.38219895287958</v>
          </cell>
          <cell r="F185">
            <v>2246</v>
          </cell>
          <cell r="G185">
            <v>241.11999999999998</v>
          </cell>
          <cell r="H185">
            <v>10.735529830810329</v>
          </cell>
          <cell r="I185">
            <v>4347</v>
          </cell>
          <cell r="J185">
            <v>606.31999999999994</v>
          </cell>
          <cell r="K185">
            <v>13.948010121923163</v>
          </cell>
          <cell r="L185">
            <v>236.66041128427992</v>
          </cell>
          <cell r="M185">
            <v>59.159184204102488</v>
          </cell>
          <cell r="N185">
            <v>295.81959548838239</v>
          </cell>
          <cell r="O185">
            <v>-69.380404511617598</v>
          </cell>
          <cell r="S185">
            <v>8</v>
          </cell>
        </row>
        <row r="186">
          <cell r="A186" t="str">
            <v>Cheng</v>
          </cell>
          <cell r="B186" t="b">
            <v>1</v>
          </cell>
          <cell r="C186">
            <v>1540</v>
          </cell>
          <cell r="D186">
            <v>272.06</v>
          </cell>
          <cell r="E186">
            <v>17.666233766233766</v>
          </cell>
          <cell r="F186">
            <v>1383</v>
          </cell>
          <cell r="G186">
            <v>140.97999999999999</v>
          </cell>
          <cell r="H186">
            <v>10.193781634128705</v>
          </cell>
          <cell r="I186">
            <v>2923</v>
          </cell>
          <cell r="J186">
            <v>413.03999999999996</v>
          </cell>
          <cell r="K186">
            <v>14.130687649674989</v>
          </cell>
          <cell r="L186">
            <v>176.30293399233625</v>
          </cell>
          <cell r="M186">
            <v>43.362752819760992</v>
          </cell>
          <cell r="N186">
            <v>219.66568681209725</v>
          </cell>
          <cell r="O186">
            <v>-52.394313187902753</v>
          </cell>
          <cell r="S186">
            <v>9</v>
          </cell>
        </row>
        <row r="187">
          <cell r="A187" t="str">
            <v>Iris Shio-Ling Moldiz</v>
          </cell>
          <cell r="B187" t="b">
            <v>1</v>
          </cell>
          <cell r="C187">
            <v>5859</v>
          </cell>
          <cell r="D187">
            <v>920.99</v>
          </cell>
          <cell r="E187">
            <v>15.719235364396656</v>
          </cell>
          <cell r="F187">
            <v>0</v>
          </cell>
          <cell r="G187">
            <v>41.72</v>
          </cell>
          <cell r="H187">
            <v>0</v>
          </cell>
          <cell r="I187">
            <v>5859</v>
          </cell>
          <cell r="J187">
            <v>962.71</v>
          </cell>
          <cell r="K187">
            <v>16.431302270011948</v>
          </cell>
          <cell r="L187">
            <v>596.8287847445481</v>
          </cell>
          <cell r="M187">
            <v>164.97556413699974</v>
          </cell>
          <cell r="N187">
            <v>761.80434888154787</v>
          </cell>
          <cell r="O187">
            <v>-159.18565111845214</v>
          </cell>
          <cell r="S187">
            <v>10</v>
          </cell>
        </row>
        <row r="188">
          <cell r="A188" t="str">
            <v>Auguste Heidinger</v>
          </cell>
          <cell r="B188" t="b">
            <v>1</v>
          </cell>
          <cell r="C188">
            <v>1945</v>
          </cell>
          <cell r="D188">
            <v>390.85</v>
          </cell>
          <cell r="E188">
            <v>20.095115681233935</v>
          </cell>
          <cell r="F188">
            <v>1318</v>
          </cell>
          <cell r="G188">
            <v>180.85</v>
          </cell>
          <cell r="H188">
            <v>13.721547799696509</v>
          </cell>
          <cell r="I188">
            <v>3263</v>
          </cell>
          <cell r="J188">
            <v>571.70000000000005</v>
          </cell>
          <cell r="K188">
            <v>17.520686484829913</v>
          </cell>
          <cell r="L188">
            <v>253.28237062010081</v>
          </cell>
          <cell r="M188">
            <v>54.766593658724105</v>
          </cell>
          <cell r="N188">
            <v>308.04896427882488</v>
          </cell>
          <cell r="O188">
            <v>-82.80103572117514</v>
          </cell>
          <cell r="S188">
            <v>11</v>
          </cell>
        </row>
        <row r="189">
          <cell r="A189" t="str">
            <v>Ronald Hofer</v>
          </cell>
          <cell r="B189" t="b">
            <v>1</v>
          </cell>
          <cell r="C189">
            <v>1945</v>
          </cell>
          <cell r="D189">
            <v>390.85</v>
          </cell>
          <cell r="E189">
            <v>20.095115681233935</v>
          </cell>
          <cell r="F189">
            <v>1318</v>
          </cell>
          <cell r="G189">
            <v>180.85</v>
          </cell>
          <cell r="H189">
            <v>13.721547799696509</v>
          </cell>
          <cell r="I189">
            <v>3263</v>
          </cell>
          <cell r="J189">
            <v>571.70000000000005</v>
          </cell>
          <cell r="K189">
            <v>17.520686484829913</v>
          </cell>
          <cell r="L189">
            <v>253.28237062010081</v>
          </cell>
          <cell r="M189">
            <v>54.766593658724105</v>
          </cell>
          <cell r="N189">
            <v>308.04896427882488</v>
          </cell>
          <cell r="O189">
            <v>-82.80103572117514</v>
          </cell>
          <cell r="S189">
            <v>12</v>
          </cell>
        </row>
        <row r="190">
          <cell r="A190" t="str">
            <v>Emmerich Cermak</v>
          </cell>
          <cell r="B190" t="b">
            <v>1</v>
          </cell>
          <cell r="C190">
            <v>1993</v>
          </cell>
          <cell r="D190">
            <v>396.61</v>
          </cell>
          <cell r="E190">
            <v>19.900150526843955</v>
          </cell>
          <cell r="F190">
            <v>743</v>
          </cell>
          <cell r="G190">
            <v>120.15</v>
          </cell>
          <cell r="H190">
            <v>16.170928667563931</v>
          </cell>
          <cell r="I190">
            <v>2736</v>
          </cell>
          <cell r="J190">
            <v>516.76</v>
          </cell>
          <cell r="K190">
            <v>18.887426900584796</v>
          </cell>
          <cell r="L190">
            <v>257.01502113761848</v>
          </cell>
          <cell r="M190">
            <v>56.118159980378984</v>
          </cell>
          <cell r="N190">
            <v>313.13318111799748</v>
          </cell>
          <cell r="O190">
            <v>-83.476818882002533</v>
          </cell>
          <cell r="S190">
            <v>13</v>
          </cell>
        </row>
        <row r="191">
          <cell r="A191" t="str">
            <v>Franz Kok 1</v>
          </cell>
          <cell r="B191" t="b">
            <v>1</v>
          </cell>
          <cell r="C191">
            <v>1968</v>
          </cell>
          <cell r="D191">
            <v>407.12</v>
          </cell>
          <cell r="E191">
            <v>20.6869918699187</v>
          </cell>
          <cell r="F191">
            <v>953</v>
          </cell>
          <cell r="G191">
            <v>146.61000000000001</v>
          </cell>
          <cell r="H191">
            <v>15.384050367261281</v>
          </cell>
          <cell r="I191">
            <v>2921</v>
          </cell>
          <cell r="J191">
            <v>553.73</v>
          </cell>
          <cell r="K191">
            <v>18.956864087641222</v>
          </cell>
          <cell r="L191">
            <v>263.82581227288074</v>
          </cell>
          <cell r="M191">
            <v>55.414219187850406</v>
          </cell>
          <cell r="N191">
            <v>319.24003146073113</v>
          </cell>
          <cell r="O191">
            <v>-87.879968539268873</v>
          </cell>
          <cell r="S191">
            <v>1</v>
          </cell>
        </row>
        <row r="192">
          <cell r="A192" t="str">
            <v>Franz Kok 2</v>
          </cell>
          <cell r="B192" t="b">
            <v>1</v>
          </cell>
          <cell r="C192">
            <v>1882</v>
          </cell>
          <cell r="D192">
            <v>395.03</v>
          </cell>
          <cell r="E192">
            <v>20.989904357066948</v>
          </cell>
          <cell r="F192">
            <v>1075</v>
          </cell>
          <cell r="G192">
            <v>160.04</v>
          </cell>
          <cell r="H192">
            <v>14.887441860465115</v>
          </cell>
          <cell r="I192">
            <v>2957</v>
          </cell>
          <cell r="J192">
            <v>555.06999999999994</v>
          </cell>
          <cell r="K192">
            <v>18.771389922218461</v>
          </cell>
          <cell r="L192">
            <v>255.99113436371604</v>
          </cell>
          <cell r="M192">
            <v>52.992662861552063</v>
          </cell>
          <cell r="N192">
            <v>308.98379722526812</v>
          </cell>
          <cell r="O192">
            <v>-86.046202774731853</v>
          </cell>
          <cell r="S192">
            <v>2</v>
          </cell>
        </row>
        <row r="193">
          <cell r="A193" t="str">
            <v>Meizhu Wang</v>
          </cell>
          <cell r="B193" t="b">
            <v>1</v>
          </cell>
          <cell r="C193">
            <v>1540</v>
          </cell>
          <cell r="D193">
            <v>272.06</v>
          </cell>
          <cell r="E193">
            <v>17.666233766233766</v>
          </cell>
          <cell r="F193">
            <v>1383</v>
          </cell>
          <cell r="G193">
            <v>140.97999999999999</v>
          </cell>
          <cell r="H193">
            <v>10.193781634128705</v>
          </cell>
          <cell r="I193">
            <v>2923</v>
          </cell>
          <cell r="J193">
            <v>413.03999999999996</v>
          </cell>
          <cell r="K193">
            <v>14.130687649674989</v>
          </cell>
          <cell r="L193">
            <v>176.30293399233625</v>
          </cell>
          <cell r="M193">
            <v>43.362752819760992</v>
          </cell>
          <cell r="N193">
            <v>219.66568681209725</v>
          </cell>
          <cell r="O193">
            <v>-52.394313187902753</v>
          </cell>
          <cell r="S193">
            <v>3</v>
          </cell>
        </row>
        <row r="194">
          <cell r="A194" t="str">
            <v>Michaela Erkl</v>
          </cell>
          <cell r="B194" t="b">
            <v>1</v>
          </cell>
          <cell r="C194">
            <v>1204</v>
          </cell>
          <cell r="D194">
            <v>289.33999999999997</v>
          </cell>
          <cell r="E194">
            <v>24.03156146179402</v>
          </cell>
          <cell r="F194">
            <v>961</v>
          </cell>
          <cell r="G194">
            <v>143.19</v>
          </cell>
          <cell r="H194">
            <v>14.900104058272632</v>
          </cell>
          <cell r="I194">
            <v>2165</v>
          </cell>
          <cell r="J194">
            <v>432.53</v>
          </cell>
          <cell r="K194">
            <v>19.978290993071592</v>
          </cell>
          <cell r="L194">
            <v>187.50088554488923</v>
          </cell>
          <cell r="M194">
            <v>33.901788568176769</v>
          </cell>
          <cell r="N194">
            <v>221.40267411306598</v>
          </cell>
          <cell r="O194">
            <v>-67.937325886933991</v>
          </cell>
          <cell r="S194">
            <v>4</v>
          </cell>
        </row>
        <row r="195">
          <cell r="A195" t="str">
            <v>Michael Knoll</v>
          </cell>
          <cell r="B195" t="b">
            <v>1</v>
          </cell>
          <cell r="C195">
            <v>5015</v>
          </cell>
          <cell r="D195">
            <v>798.08</v>
          </cell>
          <cell r="E195">
            <v>15.913858424725824</v>
          </cell>
          <cell r="F195">
            <v>2070</v>
          </cell>
          <cell r="G195">
            <v>260.20999999999998</v>
          </cell>
          <cell r="H195">
            <v>12.570531400966184</v>
          </cell>
          <cell r="I195">
            <v>7085</v>
          </cell>
          <cell r="J195">
            <v>1058.29</v>
          </cell>
          <cell r="K195">
            <v>14.937050105857445</v>
          </cell>
          <cell r="L195">
            <v>517.17946614939251</v>
          </cell>
          <cell r="M195">
            <v>141.21052298123465</v>
          </cell>
          <cell r="N195">
            <v>658.3899891306271</v>
          </cell>
          <cell r="O195">
            <v>-139.69001086937294</v>
          </cell>
          <cell r="S195">
            <v>5</v>
          </cell>
        </row>
        <row r="196">
          <cell r="A196" t="str">
            <v>Johanna Höfler-Holzner</v>
          </cell>
          <cell r="B196" t="b">
            <v>1</v>
          </cell>
          <cell r="C196">
            <v>2652</v>
          </cell>
          <cell r="D196">
            <v>486.93999999999994</v>
          </cell>
          <cell r="E196">
            <v>18.36123680241327</v>
          </cell>
          <cell r="F196">
            <v>1590</v>
          </cell>
          <cell r="G196">
            <v>209.55</v>
          </cell>
          <cell r="H196">
            <v>13.17924528301887</v>
          </cell>
          <cell r="I196">
            <v>4242</v>
          </cell>
          <cell r="J196">
            <v>696.49</v>
          </cell>
          <cell r="K196">
            <v>16.41890617633192</v>
          </cell>
          <cell r="L196">
            <v>315.55153524306479</v>
          </cell>
          <cell r="M196">
            <v>74.674039271432562</v>
          </cell>
          <cell r="N196">
            <v>390.22557451449734</v>
          </cell>
          <cell r="O196">
            <v>-96.714425485502602</v>
          </cell>
          <cell r="S196">
            <v>6</v>
          </cell>
        </row>
        <row r="197">
          <cell r="A197" t="str">
            <v>Gantsch</v>
          </cell>
          <cell r="B197" t="b">
            <v>1</v>
          </cell>
          <cell r="C197">
            <v>1188</v>
          </cell>
          <cell r="D197">
            <v>2147.7008519999999</v>
          </cell>
          <cell r="E197">
            <v>180.78289999999998</v>
          </cell>
          <cell r="F197">
            <v>980</v>
          </cell>
          <cell r="G197">
            <v>1281.2000600000001</v>
          </cell>
          <cell r="H197">
            <v>130.7347</v>
          </cell>
          <cell r="I197">
            <v>2168</v>
          </cell>
          <cell r="J197">
            <v>3428.9009120000001</v>
          </cell>
          <cell r="K197">
            <v>158.15963616236161</v>
          </cell>
          <cell r="L197">
            <v>1391.7737320643987</v>
          </cell>
          <cell r="M197">
            <v>33.451266460958472</v>
          </cell>
          <cell r="N197">
            <v>1425.2249985253573</v>
          </cell>
          <cell r="O197">
            <v>-722.47585347464269</v>
          </cell>
          <cell r="S197">
            <v>7</v>
          </cell>
        </row>
        <row r="198">
          <cell r="A198" t="str">
            <v>Renate Pink</v>
          </cell>
          <cell r="B198" t="b">
            <v>1</v>
          </cell>
          <cell r="C198">
            <v>2101</v>
          </cell>
          <cell r="D198">
            <v>365.2</v>
          </cell>
          <cell r="E198">
            <v>17.38219895287958</v>
          </cell>
          <cell r="F198">
            <v>2246</v>
          </cell>
          <cell r="G198">
            <v>241.11999999999998</v>
          </cell>
          <cell r="H198">
            <v>10.735529830810329</v>
          </cell>
          <cell r="I198">
            <v>4347</v>
          </cell>
          <cell r="J198">
            <v>606.31999999999994</v>
          </cell>
          <cell r="K198">
            <v>13.948010121923163</v>
          </cell>
          <cell r="L198">
            <v>236.66041128427992</v>
          </cell>
          <cell r="M198">
            <v>59.159184204102488</v>
          </cell>
          <cell r="N198">
            <v>295.81959548838239</v>
          </cell>
          <cell r="O198">
            <v>-69.380404511617598</v>
          </cell>
          <cell r="S198">
            <v>8</v>
          </cell>
        </row>
        <row r="199">
          <cell r="A199" t="str">
            <v>Cheng</v>
          </cell>
          <cell r="B199" t="b">
            <v>1</v>
          </cell>
          <cell r="C199">
            <v>1540</v>
          </cell>
          <cell r="D199">
            <v>272.06</v>
          </cell>
          <cell r="E199">
            <v>17.666233766233766</v>
          </cell>
          <cell r="F199">
            <v>1383</v>
          </cell>
          <cell r="G199">
            <v>140.97999999999999</v>
          </cell>
          <cell r="H199">
            <v>10.193781634128705</v>
          </cell>
          <cell r="I199">
            <v>2923</v>
          </cell>
          <cell r="J199">
            <v>413.03999999999996</v>
          </cell>
          <cell r="K199">
            <v>14.130687649674989</v>
          </cell>
          <cell r="L199">
            <v>176.30293399233625</v>
          </cell>
          <cell r="M199">
            <v>43.362752819760992</v>
          </cell>
          <cell r="N199">
            <v>219.66568681209725</v>
          </cell>
          <cell r="O199">
            <v>-52.394313187902753</v>
          </cell>
          <cell r="S199">
            <v>9</v>
          </cell>
        </row>
        <row r="200">
          <cell r="A200" t="str">
            <v>Iris Shio-Ling Moldiz</v>
          </cell>
          <cell r="B200" t="b">
            <v>1</v>
          </cell>
          <cell r="C200">
            <v>5859</v>
          </cell>
          <cell r="D200">
            <v>920.99</v>
          </cell>
          <cell r="E200">
            <v>15.719235364396656</v>
          </cell>
          <cell r="F200">
            <v>0</v>
          </cell>
          <cell r="G200">
            <v>41.72</v>
          </cell>
          <cell r="H200">
            <v>0</v>
          </cell>
          <cell r="I200">
            <v>5859</v>
          </cell>
          <cell r="J200">
            <v>962.71</v>
          </cell>
          <cell r="K200">
            <v>16.431302270011948</v>
          </cell>
          <cell r="L200">
            <v>596.8287847445481</v>
          </cell>
          <cell r="M200">
            <v>164.97556413699974</v>
          </cell>
          <cell r="N200">
            <v>761.80434888154787</v>
          </cell>
          <cell r="O200">
            <v>-159.18565111845214</v>
          </cell>
          <cell r="S200">
            <v>10</v>
          </cell>
        </row>
        <row r="201">
          <cell r="A201" t="str">
            <v>Auguste Heidinger</v>
          </cell>
          <cell r="B201" t="b">
            <v>1</v>
          </cell>
          <cell r="C201">
            <v>1945</v>
          </cell>
          <cell r="D201">
            <v>390.85</v>
          </cell>
          <cell r="E201">
            <v>20.095115681233935</v>
          </cell>
          <cell r="F201">
            <v>1318</v>
          </cell>
          <cell r="G201">
            <v>180.85</v>
          </cell>
          <cell r="H201">
            <v>13.721547799696509</v>
          </cell>
          <cell r="I201">
            <v>3263</v>
          </cell>
          <cell r="J201">
            <v>571.70000000000005</v>
          </cell>
          <cell r="K201">
            <v>17.520686484829913</v>
          </cell>
          <cell r="L201">
            <v>253.28237062010081</v>
          </cell>
          <cell r="M201">
            <v>54.766593658724105</v>
          </cell>
          <cell r="N201">
            <v>308.04896427882488</v>
          </cell>
          <cell r="O201">
            <v>-82.80103572117514</v>
          </cell>
          <cell r="S201">
            <v>11</v>
          </cell>
        </row>
        <row r="202">
          <cell r="A202" t="str">
            <v>Ronald Hofer</v>
          </cell>
          <cell r="B202" t="b">
            <v>1</v>
          </cell>
          <cell r="C202">
            <v>1945</v>
          </cell>
          <cell r="D202">
            <v>390.85</v>
          </cell>
          <cell r="E202">
            <v>20.095115681233935</v>
          </cell>
          <cell r="F202">
            <v>1318</v>
          </cell>
          <cell r="G202">
            <v>180.85</v>
          </cell>
          <cell r="H202">
            <v>13.721547799696509</v>
          </cell>
          <cell r="I202">
            <v>3263</v>
          </cell>
          <cell r="J202">
            <v>571.70000000000005</v>
          </cell>
          <cell r="K202">
            <v>17.520686484829913</v>
          </cell>
          <cell r="L202">
            <v>253.28237062010081</v>
          </cell>
          <cell r="M202">
            <v>54.766593658724105</v>
          </cell>
          <cell r="N202">
            <v>308.04896427882488</v>
          </cell>
          <cell r="O202">
            <v>-82.80103572117514</v>
          </cell>
          <cell r="S202">
            <v>12</v>
          </cell>
        </row>
        <row r="203">
          <cell r="A203" t="str">
            <v>Emmerich Cermak</v>
          </cell>
          <cell r="B203" t="b">
            <v>1</v>
          </cell>
          <cell r="C203">
            <v>1993</v>
          </cell>
          <cell r="D203">
            <v>396.61</v>
          </cell>
          <cell r="E203">
            <v>19.900150526843955</v>
          </cell>
          <cell r="F203">
            <v>743</v>
          </cell>
          <cell r="G203">
            <v>120.15</v>
          </cell>
          <cell r="H203">
            <v>16.170928667563931</v>
          </cell>
          <cell r="I203">
            <v>2736</v>
          </cell>
          <cell r="J203">
            <v>516.76</v>
          </cell>
          <cell r="K203">
            <v>18.887426900584796</v>
          </cell>
          <cell r="L203">
            <v>257.01502113761848</v>
          </cell>
          <cell r="M203">
            <v>56.118159980378984</v>
          </cell>
          <cell r="N203">
            <v>313.13318111799748</v>
          </cell>
          <cell r="O203">
            <v>-83.476818882002533</v>
          </cell>
          <cell r="S203">
            <v>13</v>
          </cell>
        </row>
        <row r="204">
          <cell r="A204" t="str">
            <v>Franz Kok 1</v>
          </cell>
          <cell r="B204" t="b">
            <v>1</v>
          </cell>
          <cell r="C204">
            <v>1968</v>
          </cell>
          <cell r="D204">
            <v>407.12</v>
          </cell>
          <cell r="E204">
            <v>20.6869918699187</v>
          </cell>
          <cell r="F204">
            <v>953</v>
          </cell>
          <cell r="G204">
            <v>146.61000000000001</v>
          </cell>
          <cell r="H204">
            <v>15.384050367261281</v>
          </cell>
          <cell r="I204">
            <v>2921</v>
          </cell>
          <cell r="J204">
            <v>553.73</v>
          </cell>
          <cell r="K204">
            <v>18.956864087641222</v>
          </cell>
          <cell r="L204">
            <v>263.82581227288074</v>
          </cell>
          <cell r="M204">
            <v>55.414219187850406</v>
          </cell>
          <cell r="N204">
            <v>319.24003146073113</v>
          </cell>
          <cell r="O204">
            <v>-87.879968539268873</v>
          </cell>
          <cell r="S204">
            <v>1</v>
          </cell>
        </row>
        <row r="205">
          <cell r="A205" t="str">
            <v>Franz Kok 2</v>
          </cell>
          <cell r="B205" t="b">
            <v>1</v>
          </cell>
          <cell r="C205">
            <v>1882</v>
          </cell>
          <cell r="D205">
            <v>395.03</v>
          </cell>
          <cell r="E205">
            <v>20.989904357066948</v>
          </cell>
          <cell r="F205">
            <v>1075</v>
          </cell>
          <cell r="G205">
            <v>160.04</v>
          </cell>
          <cell r="H205">
            <v>14.887441860465115</v>
          </cell>
          <cell r="I205">
            <v>2957</v>
          </cell>
          <cell r="J205">
            <v>555.06999999999994</v>
          </cell>
          <cell r="K205">
            <v>18.771389922218461</v>
          </cell>
          <cell r="L205">
            <v>255.99113436371604</v>
          </cell>
          <cell r="M205">
            <v>52.992662861552063</v>
          </cell>
          <cell r="N205">
            <v>308.98379722526812</v>
          </cell>
          <cell r="O205">
            <v>-86.046202774731853</v>
          </cell>
          <cell r="S205">
            <v>2</v>
          </cell>
        </row>
        <row r="206">
          <cell r="A206" t="str">
            <v>Meizhu Wang</v>
          </cell>
          <cell r="B206" t="b">
            <v>1</v>
          </cell>
          <cell r="C206">
            <v>1540</v>
          </cell>
          <cell r="D206">
            <v>272.06</v>
          </cell>
          <cell r="E206">
            <v>17.666233766233766</v>
          </cell>
          <cell r="F206">
            <v>1383</v>
          </cell>
          <cell r="G206">
            <v>140.97999999999999</v>
          </cell>
          <cell r="H206">
            <v>10.193781634128705</v>
          </cell>
          <cell r="I206">
            <v>2923</v>
          </cell>
          <cell r="J206">
            <v>413.03999999999996</v>
          </cell>
          <cell r="K206">
            <v>14.130687649674989</v>
          </cell>
          <cell r="L206">
            <v>176.30293399233625</v>
          </cell>
          <cell r="M206">
            <v>43.362752819760992</v>
          </cell>
          <cell r="N206">
            <v>219.66568681209725</v>
          </cell>
          <cell r="O206">
            <v>-52.394313187902753</v>
          </cell>
          <cell r="S206">
            <v>3</v>
          </cell>
        </row>
        <row r="207">
          <cell r="A207" t="str">
            <v>Michaela Erkl</v>
          </cell>
          <cell r="B207" t="b">
            <v>1</v>
          </cell>
          <cell r="C207">
            <v>1204</v>
          </cell>
          <cell r="D207">
            <v>289.33999999999997</v>
          </cell>
          <cell r="E207">
            <v>24.03156146179402</v>
          </cell>
          <cell r="F207">
            <v>961</v>
          </cell>
          <cell r="G207">
            <v>143.19</v>
          </cell>
          <cell r="H207">
            <v>14.900104058272632</v>
          </cell>
          <cell r="I207">
            <v>2165</v>
          </cell>
          <cell r="J207">
            <v>432.53</v>
          </cell>
          <cell r="K207">
            <v>19.978290993071592</v>
          </cell>
          <cell r="L207">
            <v>187.50088554488923</v>
          </cell>
          <cell r="M207">
            <v>33.901788568176769</v>
          </cell>
          <cell r="N207">
            <v>221.40267411306598</v>
          </cell>
          <cell r="O207">
            <v>-67.937325886933991</v>
          </cell>
          <cell r="S207">
            <v>4</v>
          </cell>
        </row>
        <row r="208">
          <cell r="A208" t="str">
            <v>Michael Knoll</v>
          </cell>
          <cell r="B208" t="b">
            <v>1</v>
          </cell>
          <cell r="C208">
            <v>5015</v>
          </cell>
          <cell r="D208">
            <v>798.08</v>
          </cell>
          <cell r="E208">
            <v>15.913858424725824</v>
          </cell>
          <cell r="F208">
            <v>2070</v>
          </cell>
          <cell r="G208">
            <v>260.20999999999998</v>
          </cell>
          <cell r="H208">
            <v>12.570531400966184</v>
          </cell>
          <cell r="I208">
            <v>7085</v>
          </cell>
          <cell r="J208">
            <v>1058.29</v>
          </cell>
          <cell r="K208">
            <v>14.937050105857445</v>
          </cell>
          <cell r="L208">
            <v>517.17946614939251</v>
          </cell>
          <cell r="M208">
            <v>141.21052298123465</v>
          </cell>
          <cell r="N208">
            <v>658.3899891306271</v>
          </cell>
          <cell r="O208">
            <v>-139.69001086937294</v>
          </cell>
          <cell r="S208">
            <v>5</v>
          </cell>
        </row>
        <row r="209">
          <cell r="A209" t="str">
            <v>Johanna Höfler-Holzner</v>
          </cell>
          <cell r="B209" t="b">
            <v>1</v>
          </cell>
          <cell r="C209">
            <v>2652</v>
          </cell>
          <cell r="D209">
            <v>486.93999999999994</v>
          </cell>
          <cell r="E209">
            <v>18.36123680241327</v>
          </cell>
          <cell r="F209">
            <v>1590</v>
          </cell>
          <cell r="G209">
            <v>209.55</v>
          </cell>
          <cell r="H209">
            <v>13.17924528301887</v>
          </cell>
          <cell r="I209">
            <v>4242</v>
          </cell>
          <cell r="J209">
            <v>696.49</v>
          </cell>
          <cell r="K209">
            <v>16.41890617633192</v>
          </cell>
          <cell r="L209">
            <v>315.55153524306479</v>
          </cell>
          <cell r="M209">
            <v>74.674039271432562</v>
          </cell>
          <cell r="N209">
            <v>390.22557451449734</v>
          </cell>
          <cell r="O209">
            <v>-96.714425485502602</v>
          </cell>
          <cell r="S209">
            <v>6</v>
          </cell>
        </row>
        <row r="210">
          <cell r="A210" t="str">
            <v>Gantsch</v>
          </cell>
          <cell r="B210" t="b">
            <v>1</v>
          </cell>
          <cell r="C210">
            <v>1188</v>
          </cell>
          <cell r="D210">
            <v>2147.7008519999999</v>
          </cell>
          <cell r="E210">
            <v>180.78289999999998</v>
          </cell>
          <cell r="F210">
            <v>980</v>
          </cell>
          <cell r="G210">
            <v>1281.2000600000001</v>
          </cell>
          <cell r="H210">
            <v>130.7347</v>
          </cell>
          <cell r="I210">
            <v>2168</v>
          </cell>
          <cell r="J210">
            <v>3428.9009120000001</v>
          </cell>
          <cell r="K210">
            <v>158.15963616236161</v>
          </cell>
          <cell r="L210">
            <v>1391.7737320643987</v>
          </cell>
          <cell r="M210">
            <v>33.451266460958472</v>
          </cell>
          <cell r="N210">
            <v>1425.2249985253573</v>
          </cell>
          <cell r="O210">
            <v>-722.47585347464269</v>
          </cell>
          <cell r="S210">
            <v>7</v>
          </cell>
        </row>
        <row r="211">
          <cell r="A211" t="str">
            <v>Renate Pink</v>
          </cell>
          <cell r="B211" t="b">
            <v>1</v>
          </cell>
          <cell r="C211">
            <v>2101</v>
          </cell>
          <cell r="D211">
            <v>365.2</v>
          </cell>
          <cell r="E211">
            <v>17.38219895287958</v>
          </cell>
          <cell r="F211">
            <v>2246</v>
          </cell>
          <cell r="G211">
            <v>241.11999999999998</v>
          </cell>
          <cell r="H211">
            <v>10.735529830810329</v>
          </cell>
          <cell r="I211">
            <v>4347</v>
          </cell>
          <cell r="J211">
            <v>606.31999999999994</v>
          </cell>
          <cell r="K211">
            <v>13.948010121923163</v>
          </cell>
          <cell r="L211">
            <v>236.66041128427992</v>
          </cell>
          <cell r="M211">
            <v>59.159184204102488</v>
          </cell>
          <cell r="N211">
            <v>295.81959548838239</v>
          </cell>
          <cell r="O211">
            <v>-69.380404511617598</v>
          </cell>
          <cell r="S211">
            <v>8</v>
          </cell>
        </row>
        <row r="212">
          <cell r="A212" t="str">
            <v>Cheng</v>
          </cell>
          <cell r="B212" t="b">
            <v>1</v>
          </cell>
          <cell r="C212">
            <v>1540</v>
          </cell>
          <cell r="D212">
            <v>272.06</v>
          </cell>
          <cell r="E212">
            <v>17.666233766233766</v>
          </cell>
          <cell r="F212">
            <v>1383</v>
          </cell>
          <cell r="G212">
            <v>140.97999999999999</v>
          </cell>
          <cell r="H212">
            <v>10.193781634128705</v>
          </cell>
          <cell r="I212">
            <v>2923</v>
          </cell>
          <cell r="J212">
            <v>413.03999999999996</v>
          </cell>
          <cell r="K212">
            <v>14.130687649674989</v>
          </cell>
          <cell r="L212">
            <v>176.30293399233625</v>
          </cell>
          <cell r="M212">
            <v>43.362752819760992</v>
          </cell>
          <cell r="N212">
            <v>219.66568681209725</v>
          </cell>
          <cell r="O212">
            <v>-52.394313187902753</v>
          </cell>
          <cell r="S212">
            <v>9</v>
          </cell>
        </row>
        <row r="213">
          <cell r="A213" t="str">
            <v>Iris Shio-Ling Moldiz</v>
          </cell>
          <cell r="B213" t="b">
            <v>1</v>
          </cell>
          <cell r="C213">
            <v>5859</v>
          </cell>
          <cell r="D213">
            <v>920.99</v>
          </cell>
          <cell r="E213">
            <v>15.719235364396656</v>
          </cell>
          <cell r="F213">
            <v>0</v>
          </cell>
          <cell r="G213">
            <v>41.72</v>
          </cell>
          <cell r="H213">
            <v>0</v>
          </cell>
          <cell r="I213">
            <v>5859</v>
          </cell>
          <cell r="J213">
            <v>962.71</v>
          </cell>
          <cell r="K213">
            <v>16.431302270011948</v>
          </cell>
          <cell r="L213">
            <v>596.8287847445481</v>
          </cell>
          <cell r="M213">
            <v>164.97556413699974</v>
          </cell>
          <cell r="N213">
            <v>761.80434888154787</v>
          </cell>
          <cell r="O213">
            <v>-159.18565111845214</v>
          </cell>
          <cell r="S213">
            <v>10</v>
          </cell>
        </row>
        <row r="214">
          <cell r="A214" t="str">
            <v>Auguste Heidinger</v>
          </cell>
          <cell r="B214" t="b">
            <v>1</v>
          </cell>
          <cell r="C214">
            <v>1945</v>
          </cell>
          <cell r="D214">
            <v>390.85</v>
          </cell>
          <cell r="E214">
            <v>20.095115681233935</v>
          </cell>
          <cell r="F214">
            <v>1318</v>
          </cell>
          <cell r="G214">
            <v>180.85</v>
          </cell>
          <cell r="H214">
            <v>13.721547799696509</v>
          </cell>
          <cell r="I214">
            <v>3263</v>
          </cell>
          <cell r="J214">
            <v>571.70000000000005</v>
          </cell>
          <cell r="K214">
            <v>17.520686484829913</v>
          </cell>
          <cell r="L214">
            <v>253.28237062010081</v>
          </cell>
          <cell r="M214">
            <v>54.766593658724105</v>
          </cell>
          <cell r="N214">
            <v>308.04896427882488</v>
          </cell>
          <cell r="O214">
            <v>-82.80103572117514</v>
          </cell>
          <cell r="S214">
            <v>11</v>
          </cell>
        </row>
        <row r="215">
          <cell r="A215" t="str">
            <v>Ronald Hofer</v>
          </cell>
          <cell r="B215" t="b">
            <v>1</v>
          </cell>
          <cell r="C215">
            <v>1945</v>
          </cell>
          <cell r="D215">
            <v>390.85</v>
          </cell>
          <cell r="E215">
            <v>20.095115681233935</v>
          </cell>
          <cell r="F215">
            <v>1318</v>
          </cell>
          <cell r="G215">
            <v>180.85</v>
          </cell>
          <cell r="H215">
            <v>13.721547799696509</v>
          </cell>
          <cell r="I215">
            <v>3263</v>
          </cell>
          <cell r="J215">
            <v>571.70000000000005</v>
          </cell>
          <cell r="K215">
            <v>17.520686484829913</v>
          </cell>
          <cell r="L215">
            <v>253.28237062010081</v>
          </cell>
          <cell r="M215">
            <v>54.766593658724105</v>
          </cell>
          <cell r="N215">
            <v>308.04896427882488</v>
          </cell>
          <cell r="O215">
            <v>-82.80103572117514</v>
          </cell>
          <cell r="S215">
            <v>12</v>
          </cell>
        </row>
        <row r="216">
          <cell r="A216" t="str">
            <v>Emmerich Cermak</v>
          </cell>
          <cell r="B216" t="b">
            <v>1</v>
          </cell>
          <cell r="C216">
            <v>1993</v>
          </cell>
          <cell r="D216">
            <v>396.61</v>
          </cell>
          <cell r="E216">
            <v>19.900150526843955</v>
          </cell>
          <cell r="F216">
            <v>743</v>
          </cell>
          <cell r="G216">
            <v>120.15</v>
          </cell>
          <cell r="H216">
            <v>16.170928667563931</v>
          </cell>
          <cell r="I216">
            <v>2736</v>
          </cell>
          <cell r="J216">
            <v>516.76</v>
          </cell>
          <cell r="K216">
            <v>18.887426900584796</v>
          </cell>
          <cell r="L216">
            <v>257.01502113761848</v>
          </cell>
          <cell r="M216">
            <v>56.118159980378984</v>
          </cell>
          <cell r="N216">
            <v>313.13318111799748</v>
          </cell>
          <cell r="O216">
            <v>-83.476818882002533</v>
          </cell>
          <cell r="S216">
            <v>13</v>
          </cell>
        </row>
        <row r="217">
          <cell r="A217" t="str">
            <v>Franz Kok 1</v>
          </cell>
          <cell r="B217" t="b">
            <v>1</v>
          </cell>
          <cell r="C217">
            <v>1968</v>
          </cell>
          <cell r="D217">
            <v>407.12</v>
          </cell>
          <cell r="E217">
            <v>20.6869918699187</v>
          </cell>
          <cell r="F217">
            <v>953</v>
          </cell>
          <cell r="G217">
            <v>146.61000000000001</v>
          </cell>
          <cell r="H217">
            <v>15.384050367261281</v>
          </cell>
          <cell r="I217">
            <v>2921</v>
          </cell>
          <cell r="J217">
            <v>553.73</v>
          </cell>
          <cell r="K217">
            <v>18.956864087641222</v>
          </cell>
          <cell r="L217">
            <v>263.82581227288074</v>
          </cell>
          <cell r="M217">
            <v>55.414219187850406</v>
          </cell>
          <cell r="N217">
            <v>319.24003146073113</v>
          </cell>
          <cell r="O217">
            <v>-87.879968539268873</v>
          </cell>
          <cell r="S217">
            <v>1</v>
          </cell>
        </row>
        <row r="218">
          <cell r="A218" t="str">
            <v>Franz Kok 2</v>
          </cell>
          <cell r="B218" t="b">
            <v>1</v>
          </cell>
          <cell r="C218">
            <v>1882</v>
          </cell>
          <cell r="D218">
            <v>395.03</v>
          </cell>
          <cell r="E218">
            <v>20.989904357066948</v>
          </cell>
          <cell r="F218">
            <v>1075</v>
          </cell>
          <cell r="G218">
            <v>160.04</v>
          </cell>
          <cell r="H218">
            <v>14.887441860465115</v>
          </cell>
          <cell r="I218">
            <v>2957</v>
          </cell>
          <cell r="J218">
            <v>555.06999999999994</v>
          </cell>
          <cell r="K218">
            <v>18.771389922218461</v>
          </cell>
          <cell r="L218">
            <v>255.99113436371604</v>
          </cell>
          <cell r="M218">
            <v>52.992662861552063</v>
          </cell>
          <cell r="N218">
            <v>308.98379722526812</v>
          </cell>
          <cell r="O218">
            <v>-86.046202774731853</v>
          </cell>
          <cell r="S218">
            <v>2</v>
          </cell>
        </row>
        <row r="219">
          <cell r="A219" t="str">
            <v>Meizhu Wang</v>
          </cell>
          <cell r="B219" t="b">
            <v>1</v>
          </cell>
          <cell r="C219">
            <v>1540</v>
          </cell>
          <cell r="D219">
            <v>272.06</v>
          </cell>
          <cell r="E219">
            <v>17.666233766233766</v>
          </cell>
          <cell r="F219">
            <v>1383</v>
          </cell>
          <cell r="G219">
            <v>140.97999999999999</v>
          </cell>
          <cell r="H219">
            <v>10.193781634128705</v>
          </cell>
          <cell r="I219">
            <v>2923</v>
          </cell>
          <cell r="J219">
            <v>413.03999999999996</v>
          </cell>
          <cell r="K219">
            <v>14.130687649674989</v>
          </cell>
          <cell r="L219">
            <v>176.30293399233625</v>
          </cell>
          <cell r="M219">
            <v>43.362752819760992</v>
          </cell>
          <cell r="N219">
            <v>219.66568681209725</v>
          </cell>
          <cell r="O219">
            <v>-52.394313187902753</v>
          </cell>
          <cell r="S219">
            <v>3</v>
          </cell>
        </row>
        <row r="220">
          <cell r="A220" t="str">
            <v>Michaela Erkl</v>
          </cell>
          <cell r="B220" t="b">
            <v>1</v>
          </cell>
          <cell r="C220">
            <v>1204</v>
          </cell>
          <cell r="D220">
            <v>289.33999999999997</v>
          </cell>
          <cell r="E220">
            <v>24.03156146179402</v>
          </cell>
          <cell r="F220">
            <v>961</v>
          </cell>
          <cell r="G220">
            <v>143.19</v>
          </cell>
          <cell r="H220">
            <v>14.900104058272632</v>
          </cell>
          <cell r="I220">
            <v>2165</v>
          </cell>
          <cell r="J220">
            <v>432.53</v>
          </cell>
          <cell r="K220">
            <v>19.978290993071592</v>
          </cell>
          <cell r="L220">
            <v>187.50088554488923</v>
          </cell>
          <cell r="M220">
            <v>33.901788568176769</v>
          </cell>
          <cell r="N220">
            <v>221.40267411306598</v>
          </cell>
          <cell r="O220">
            <v>-67.937325886933991</v>
          </cell>
          <cell r="S220">
            <v>4</v>
          </cell>
        </row>
        <row r="221">
          <cell r="A221" t="str">
            <v>Michael Knoll</v>
          </cell>
          <cell r="B221" t="b">
            <v>1</v>
          </cell>
          <cell r="C221">
            <v>5015</v>
          </cell>
          <cell r="D221">
            <v>798.08</v>
          </cell>
          <cell r="E221">
            <v>15.913858424725824</v>
          </cell>
          <cell r="F221">
            <v>2070</v>
          </cell>
          <cell r="G221">
            <v>260.20999999999998</v>
          </cell>
          <cell r="H221">
            <v>12.570531400966184</v>
          </cell>
          <cell r="I221">
            <v>7085</v>
          </cell>
          <cell r="J221">
            <v>1058.29</v>
          </cell>
          <cell r="K221">
            <v>14.937050105857445</v>
          </cell>
          <cell r="L221">
            <v>517.17946614939251</v>
          </cell>
          <cell r="M221">
            <v>141.21052298123465</v>
          </cell>
          <cell r="N221">
            <v>658.3899891306271</v>
          </cell>
          <cell r="O221">
            <v>-139.69001086937294</v>
          </cell>
          <cell r="S221">
            <v>5</v>
          </cell>
        </row>
        <row r="222">
          <cell r="A222" t="str">
            <v>Johanna Höfler-Holzner</v>
          </cell>
          <cell r="B222" t="b">
            <v>1</v>
          </cell>
          <cell r="C222">
            <v>2652</v>
          </cell>
          <cell r="D222">
            <v>486.93999999999994</v>
          </cell>
          <cell r="E222">
            <v>18.36123680241327</v>
          </cell>
          <cell r="F222">
            <v>1590</v>
          </cell>
          <cell r="G222">
            <v>209.55</v>
          </cell>
          <cell r="H222">
            <v>13.17924528301887</v>
          </cell>
          <cell r="I222">
            <v>4242</v>
          </cell>
          <cell r="J222">
            <v>696.49</v>
          </cell>
          <cell r="K222">
            <v>16.41890617633192</v>
          </cell>
          <cell r="L222">
            <v>315.55153524306479</v>
          </cell>
          <cell r="M222">
            <v>74.674039271432562</v>
          </cell>
          <cell r="N222">
            <v>390.22557451449734</v>
          </cell>
          <cell r="O222">
            <v>-96.714425485502602</v>
          </cell>
          <cell r="S222">
            <v>6</v>
          </cell>
        </row>
        <row r="223">
          <cell r="A223" t="str">
            <v>Gantsch</v>
          </cell>
          <cell r="B223" t="b">
            <v>1</v>
          </cell>
          <cell r="C223">
            <v>1188</v>
          </cell>
          <cell r="D223">
            <v>2147.7008519999999</v>
          </cell>
          <cell r="E223">
            <v>180.78289999999998</v>
          </cell>
          <cell r="F223">
            <v>980</v>
          </cell>
          <cell r="G223">
            <v>1281.2000600000001</v>
          </cell>
          <cell r="H223">
            <v>130.7347</v>
          </cell>
          <cell r="I223">
            <v>2168</v>
          </cell>
          <cell r="J223">
            <v>3428.9009120000001</v>
          </cell>
          <cell r="K223">
            <v>158.15963616236161</v>
          </cell>
          <cell r="L223">
            <v>1391.7737320643987</v>
          </cell>
          <cell r="M223">
            <v>33.451266460958472</v>
          </cell>
          <cell r="N223">
            <v>1425.2249985253573</v>
          </cell>
          <cell r="O223">
            <v>-722.47585347464269</v>
          </cell>
          <cell r="S223">
            <v>7</v>
          </cell>
        </row>
        <row r="224">
          <cell r="A224" t="str">
            <v>Renate Pink</v>
          </cell>
          <cell r="B224" t="b">
            <v>1</v>
          </cell>
          <cell r="C224">
            <v>2101</v>
          </cell>
          <cell r="D224">
            <v>365.2</v>
          </cell>
          <cell r="E224">
            <v>17.38219895287958</v>
          </cell>
          <cell r="F224">
            <v>2246</v>
          </cell>
          <cell r="G224">
            <v>241.11999999999998</v>
          </cell>
          <cell r="H224">
            <v>10.735529830810329</v>
          </cell>
          <cell r="I224">
            <v>4347</v>
          </cell>
          <cell r="J224">
            <v>606.31999999999994</v>
          </cell>
          <cell r="K224">
            <v>13.948010121923163</v>
          </cell>
          <cell r="L224">
            <v>236.66041128427992</v>
          </cell>
          <cell r="M224">
            <v>59.159184204102488</v>
          </cell>
          <cell r="N224">
            <v>295.81959548838239</v>
          </cell>
          <cell r="O224">
            <v>-69.380404511617598</v>
          </cell>
          <cell r="S224">
            <v>8</v>
          </cell>
        </row>
        <row r="225">
          <cell r="A225" t="str">
            <v>Cheng</v>
          </cell>
          <cell r="B225" t="b">
            <v>1</v>
          </cell>
          <cell r="C225">
            <v>1540</v>
          </cell>
          <cell r="D225">
            <v>272.06</v>
          </cell>
          <cell r="E225">
            <v>17.666233766233766</v>
          </cell>
          <cell r="F225">
            <v>1383</v>
          </cell>
          <cell r="G225">
            <v>140.97999999999999</v>
          </cell>
          <cell r="H225">
            <v>10.193781634128705</v>
          </cell>
          <cell r="I225">
            <v>2923</v>
          </cell>
          <cell r="J225">
            <v>413.03999999999996</v>
          </cell>
          <cell r="K225">
            <v>14.130687649674989</v>
          </cell>
          <cell r="L225">
            <v>176.30293399233625</v>
          </cell>
          <cell r="M225">
            <v>43.362752819760992</v>
          </cell>
          <cell r="N225">
            <v>219.66568681209725</v>
          </cell>
          <cell r="O225">
            <v>-52.394313187902753</v>
          </cell>
          <cell r="S225">
            <v>9</v>
          </cell>
        </row>
        <row r="226">
          <cell r="A226" t="str">
            <v>Iris Shio-Ling Moldiz</v>
          </cell>
          <cell r="B226" t="b">
            <v>1</v>
          </cell>
          <cell r="C226">
            <v>5859</v>
          </cell>
          <cell r="D226">
            <v>920.99</v>
          </cell>
          <cell r="E226">
            <v>15.719235364396656</v>
          </cell>
          <cell r="F226">
            <v>0</v>
          </cell>
          <cell r="G226">
            <v>41.72</v>
          </cell>
          <cell r="H226">
            <v>0</v>
          </cell>
          <cell r="I226">
            <v>5859</v>
          </cell>
          <cell r="J226">
            <v>962.71</v>
          </cell>
          <cell r="K226">
            <v>16.431302270011948</v>
          </cell>
          <cell r="L226">
            <v>596.8287847445481</v>
          </cell>
          <cell r="M226">
            <v>164.97556413699974</v>
          </cell>
          <cell r="N226">
            <v>761.80434888154787</v>
          </cell>
          <cell r="O226">
            <v>-159.18565111845214</v>
          </cell>
          <cell r="S226">
            <v>10</v>
          </cell>
        </row>
        <row r="227">
          <cell r="A227" t="str">
            <v>Auguste Heidinger</v>
          </cell>
          <cell r="B227" t="b">
            <v>1</v>
          </cell>
          <cell r="C227">
            <v>1945</v>
          </cell>
          <cell r="D227">
            <v>390.85</v>
          </cell>
          <cell r="E227">
            <v>20.095115681233935</v>
          </cell>
          <cell r="F227">
            <v>1318</v>
          </cell>
          <cell r="G227">
            <v>180.85</v>
          </cell>
          <cell r="H227">
            <v>13.721547799696509</v>
          </cell>
          <cell r="I227">
            <v>3263</v>
          </cell>
          <cell r="J227">
            <v>571.70000000000005</v>
          </cell>
          <cell r="K227">
            <v>17.520686484829913</v>
          </cell>
          <cell r="L227">
            <v>253.28237062010081</v>
          </cell>
          <cell r="M227">
            <v>54.766593658724105</v>
          </cell>
          <cell r="N227">
            <v>308.04896427882488</v>
          </cell>
          <cell r="O227">
            <v>-82.80103572117514</v>
          </cell>
          <cell r="S227">
            <v>11</v>
          </cell>
        </row>
        <row r="228">
          <cell r="A228" t="str">
            <v>Ronald Hofer</v>
          </cell>
          <cell r="B228" t="b">
            <v>1</v>
          </cell>
          <cell r="C228">
            <v>1945</v>
          </cell>
          <cell r="D228">
            <v>390.85</v>
          </cell>
          <cell r="E228">
            <v>20.095115681233935</v>
          </cell>
          <cell r="F228">
            <v>1318</v>
          </cell>
          <cell r="G228">
            <v>180.85</v>
          </cell>
          <cell r="H228">
            <v>13.721547799696509</v>
          </cell>
          <cell r="I228">
            <v>3263</v>
          </cell>
          <cell r="J228">
            <v>571.70000000000005</v>
          </cell>
          <cell r="K228">
            <v>17.520686484829913</v>
          </cell>
          <cell r="L228">
            <v>253.28237062010081</v>
          </cell>
          <cell r="M228">
            <v>54.766593658724105</v>
          </cell>
          <cell r="N228">
            <v>308.04896427882488</v>
          </cell>
          <cell r="O228">
            <v>-82.80103572117514</v>
          </cell>
          <cell r="S228">
            <v>12</v>
          </cell>
        </row>
        <row r="229">
          <cell r="A229" t="str">
            <v>Emmerich Cermak</v>
          </cell>
          <cell r="B229" t="b">
            <v>1</v>
          </cell>
          <cell r="C229">
            <v>1993</v>
          </cell>
          <cell r="D229">
            <v>396.61</v>
          </cell>
          <cell r="E229">
            <v>19.900150526843955</v>
          </cell>
          <cell r="F229">
            <v>743</v>
          </cell>
          <cell r="G229">
            <v>120.15</v>
          </cell>
          <cell r="H229">
            <v>16.170928667563931</v>
          </cell>
          <cell r="I229">
            <v>2736</v>
          </cell>
          <cell r="J229">
            <v>516.76</v>
          </cell>
          <cell r="K229">
            <v>18.887426900584796</v>
          </cell>
          <cell r="L229">
            <v>257.01502113761848</v>
          </cell>
          <cell r="M229">
            <v>56.118159980378984</v>
          </cell>
          <cell r="N229">
            <v>313.13318111799748</v>
          </cell>
          <cell r="O229">
            <v>-83.476818882002533</v>
          </cell>
          <cell r="S229">
            <v>13</v>
          </cell>
        </row>
        <row r="230">
          <cell r="A230" t="str">
            <v>Franz Kok 1</v>
          </cell>
          <cell r="B230" t="b">
            <v>1</v>
          </cell>
          <cell r="C230">
            <v>1968</v>
          </cell>
          <cell r="D230">
            <v>407.12</v>
          </cell>
          <cell r="E230">
            <v>20.6869918699187</v>
          </cell>
          <cell r="F230">
            <v>953</v>
          </cell>
          <cell r="G230">
            <v>146.61000000000001</v>
          </cell>
          <cell r="H230">
            <v>15.384050367261281</v>
          </cell>
          <cell r="I230">
            <v>2921</v>
          </cell>
          <cell r="J230">
            <v>553.73</v>
          </cell>
          <cell r="K230">
            <v>18.956864087641222</v>
          </cell>
          <cell r="L230">
            <v>263.82581227288074</v>
          </cell>
          <cell r="M230">
            <v>55.414219187850406</v>
          </cell>
          <cell r="N230">
            <v>319.24003146073113</v>
          </cell>
          <cell r="O230">
            <v>-87.879968539268873</v>
          </cell>
          <cell r="S230">
            <v>1</v>
          </cell>
        </row>
        <row r="231">
          <cell r="A231" t="str">
            <v>Franz Kok 2</v>
          </cell>
          <cell r="B231" t="b">
            <v>1</v>
          </cell>
          <cell r="C231">
            <v>1882</v>
          </cell>
          <cell r="D231">
            <v>395.03</v>
          </cell>
          <cell r="E231">
            <v>20.989904357066948</v>
          </cell>
          <cell r="F231">
            <v>1075</v>
          </cell>
          <cell r="G231">
            <v>160.04</v>
          </cell>
          <cell r="H231">
            <v>14.887441860465115</v>
          </cell>
          <cell r="I231">
            <v>2957</v>
          </cell>
          <cell r="J231">
            <v>555.06999999999994</v>
          </cell>
          <cell r="K231">
            <v>18.771389922218461</v>
          </cell>
          <cell r="L231">
            <v>255.99113436371604</v>
          </cell>
          <cell r="M231">
            <v>52.992662861552063</v>
          </cell>
          <cell r="N231">
            <v>308.98379722526812</v>
          </cell>
          <cell r="O231">
            <v>-86.046202774731853</v>
          </cell>
          <cell r="S231">
            <v>2</v>
          </cell>
        </row>
        <row r="232">
          <cell r="A232" t="str">
            <v>Meizhu Wang</v>
          </cell>
          <cell r="B232" t="b">
            <v>1</v>
          </cell>
          <cell r="C232">
            <v>1540</v>
          </cell>
          <cell r="D232">
            <v>272.06</v>
          </cell>
          <cell r="E232">
            <v>17.666233766233766</v>
          </cell>
          <cell r="F232">
            <v>1383</v>
          </cell>
          <cell r="G232">
            <v>140.97999999999999</v>
          </cell>
          <cell r="H232">
            <v>10.193781634128705</v>
          </cell>
          <cell r="I232">
            <v>2923</v>
          </cell>
          <cell r="J232">
            <v>413.03999999999996</v>
          </cell>
          <cell r="K232">
            <v>14.130687649674989</v>
          </cell>
          <cell r="L232">
            <v>176.30293399233625</v>
          </cell>
          <cell r="M232">
            <v>43.362752819760992</v>
          </cell>
          <cell r="N232">
            <v>219.66568681209725</v>
          </cell>
          <cell r="O232">
            <v>-52.394313187902753</v>
          </cell>
          <cell r="S232">
            <v>3</v>
          </cell>
        </row>
        <row r="233">
          <cell r="A233" t="str">
            <v>Michaela Erkl</v>
          </cell>
          <cell r="B233" t="b">
            <v>1</v>
          </cell>
          <cell r="C233">
            <v>1204</v>
          </cell>
          <cell r="D233">
            <v>289.33999999999997</v>
          </cell>
          <cell r="E233">
            <v>24.03156146179402</v>
          </cell>
          <cell r="F233">
            <v>961</v>
          </cell>
          <cell r="G233">
            <v>143.19</v>
          </cell>
          <cell r="H233">
            <v>14.900104058272632</v>
          </cell>
          <cell r="I233">
            <v>2165</v>
          </cell>
          <cell r="J233">
            <v>432.53</v>
          </cell>
          <cell r="K233">
            <v>19.978290993071592</v>
          </cell>
          <cell r="L233">
            <v>187.50088554488923</v>
          </cell>
          <cell r="M233">
            <v>33.901788568176769</v>
          </cell>
          <cell r="N233">
            <v>221.40267411306598</v>
          </cell>
          <cell r="O233">
            <v>-67.937325886933991</v>
          </cell>
          <cell r="S233">
            <v>4</v>
          </cell>
        </row>
        <row r="234">
          <cell r="A234" t="str">
            <v>Michael Knoll</v>
          </cell>
          <cell r="B234" t="b">
            <v>1</v>
          </cell>
          <cell r="C234">
            <v>5015</v>
          </cell>
          <cell r="D234">
            <v>798.08</v>
          </cell>
          <cell r="E234">
            <v>15.913858424725824</v>
          </cell>
          <cell r="F234">
            <v>2070</v>
          </cell>
          <cell r="G234">
            <v>260.20999999999998</v>
          </cell>
          <cell r="H234">
            <v>12.570531400966184</v>
          </cell>
          <cell r="I234">
            <v>7085</v>
          </cell>
          <cell r="J234">
            <v>1058.29</v>
          </cell>
          <cell r="K234">
            <v>14.937050105857445</v>
          </cell>
          <cell r="L234">
            <v>517.17946614939251</v>
          </cell>
          <cell r="M234">
            <v>141.21052298123465</v>
          </cell>
          <cell r="N234">
            <v>658.3899891306271</v>
          </cell>
          <cell r="O234">
            <v>-139.69001086937294</v>
          </cell>
          <cell r="S234">
            <v>5</v>
          </cell>
        </row>
        <row r="235">
          <cell r="A235" t="str">
            <v>Johanna Höfler-Holzner</v>
          </cell>
          <cell r="B235" t="b">
            <v>1</v>
          </cell>
          <cell r="C235">
            <v>2652</v>
          </cell>
          <cell r="D235">
            <v>486.93999999999994</v>
          </cell>
          <cell r="E235">
            <v>18.36123680241327</v>
          </cell>
          <cell r="F235">
            <v>1590</v>
          </cell>
          <cell r="G235">
            <v>209.55</v>
          </cell>
          <cell r="H235">
            <v>13.17924528301887</v>
          </cell>
          <cell r="I235">
            <v>4242</v>
          </cell>
          <cell r="J235">
            <v>696.49</v>
          </cell>
          <cell r="K235">
            <v>16.41890617633192</v>
          </cell>
          <cell r="L235">
            <v>315.55153524306479</v>
          </cell>
          <cell r="M235">
            <v>74.674039271432562</v>
          </cell>
          <cell r="N235">
            <v>390.22557451449734</v>
          </cell>
          <cell r="O235">
            <v>-96.714425485502602</v>
          </cell>
          <cell r="S235">
            <v>6</v>
          </cell>
        </row>
        <row r="236">
          <cell r="A236" t="str">
            <v>Gantsch</v>
          </cell>
          <cell r="B236" t="b">
            <v>1</v>
          </cell>
          <cell r="C236">
            <v>1188</v>
          </cell>
          <cell r="D236">
            <v>2147.7008519999999</v>
          </cell>
          <cell r="E236">
            <v>180.78289999999998</v>
          </cell>
          <cell r="F236">
            <v>980</v>
          </cell>
          <cell r="G236">
            <v>1281.2000600000001</v>
          </cell>
          <cell r="H236">
            <v>130.7347</v>
          </cell>
          <cell r="I236">
            <v>2168</v>
          </cell>
          <cell r="J236">
            <v>3428.9009120000001</v>
          </cell>
          <cell r="K236">
            <v>158.15963616236161</v>
          </cell>
          <cell r="L236">
            <v>1391.7737320643987</v>
          </cell>
          <cell r="M236">
            <v>33.451266460958472</v>
          </cell>
          <cell r="N236">
            <v>1425.2249985253573</v>
          </cell>
          <cell r="O236">
            <v>-722.47585347464269</v>
          </cell>
          <cell r="S236">
            <v>7</v>
          </cell>
        </row>
        <row r="237">
          <cell r="A237" t="str">
            <v>Renate Pink</v>
          </cell>
          <cell r="B237" t="b">
            <v>1</v>
          </cell>
          <cell r="C237">
            <v>2101</v>
          </cell>
          <cell r="D237">
            <v>365.2</v>
          </cell>
          <cell r="E237">
            <v>17.38219895287958</v>
          </cell>
          <cell r="F237">
            <v>2246</v>
          </cell>
          <cell r="G237">
            <v>241.11999999999998</v>
          </cell>
          <cell r="H237">
            <v>10.735529830810329</v>
          </cell>
          <cell r="I237">
            <v>4347</v>
          </cell>
          <cell r="J237">
            <v>606.31999999999994</v>
          </cell>
          <cell r="K237">
            <v>13.948010121923163</v>
          </cell>
          <cell r="L237">
            <v>236.66041128427992</v>
          </cell>
          <cell r="M237">
            <v>59.159184204102488</v>
          </cell>
          <cell r="N237">
            <v>295.81959548838239</v>
          </cell>
          <cell r="O237">
            <v>-69.380404511617598</v>
          </cell>
          <cell r="S237">
            <v>8</v>
          </cell>
        </row>
        <row r="238">
          <cell r="A238" t="str">
            <v>Cheng</v>
          </cell>
          <cell r="B238" t="b">
            <v>1</v>
          </cell>
          <cell r="C238">
            <v>1540</v>
          </cell>
          <cell r="D238">
            <v>272.06</v>
          </cell>
          <cell r="E238">
            <v>17.666233766233766</v>
          </cell>
          <cell r="F238">
            <v>1383</v>
          </cell>
          <cell r="G238">
            <v>140.97999999999999</v>
          </cell>
          <cell r="H238">
            <v>10.193781634128705</v>
          </cell>
          <cell r="I238">
            <v>2923</v>
          </cell>
          <cell r="J238">
            <v>413.03999999999996</v>
          </cell>
          <cell r="K238">
            <v>14.130687649674989</v>
          </cell>
          <cell r="L238">
            <v>176.30293399233625</v>
          </cell>
          <cell r="M238">
            <v>43.362752819760992</v>
          </cell>
          <cell r="N238">
            <v>219.66568681209725</v>
          </cell>
          <cell r="O238">
            <v>-52.394313187902753</v>
          </cell>
          <cell r="S238">
            <v>9</v>
          </cell>
        </row>
        <row r="239">
          <cell r="A239" t="str">
            <v>Iris Shio-Ling Moldiz</v>
          </cell>
          <cell r="B239" t="b">
            <v>1</v>
          </cell>
          <cell r="C239">
            <v>5859</v>
          </cell>
          <cell r="D239">
            <v>920.99</v>
          </cell>
          <cell r="E239">
            <v>15.719235364396656</v>
          </cell>
          <cell r="F239">
            <v>0</v>
          </cell>
          <cell r="G239">
            <v>41.72</v>
          </cell>
          <cell r="H239">
            <v>0</v>
          </cell>
          <cell r="I239">
            <v>5859</v>
          </cell>
          <cell r="J239">
            <v>962.71</v>
          </cell>
          <cell r="K239">
            <v>16.431302270011948</v>
          </cell>
          <cell r="L239">
            <v>596.8287847445481</v>
          </cell>
          <cell r="M239">
            <v>164.97556413699974</v>
          </cell>
          <cell r="N239">
            <v>761.80434888154787</v>
          </cell>
          <cell r="O239">
            <v>-159.18565111845214</v>
          </cell>
          <cell r="S239">
            <v>10</v>
          </cell>
        </row>
        <row r="240">
          <cell r="A240" t="str">
            <v>Auguste Heidinger</v>
          </cell>
          <cell r="B240" t="b">
            <v>1</v>
          </cell>
          <cell r="C240">
            <v>1945</v>
          </cell>
          <cell r="D240">
            <v>390.85</v>
          </cell>
          <cell r="E240">
            <v>20.095115681233935</v>
          </cell>
          <cell r="F240">
            <v>1318</v>
          </cell>
          <cell r="G240">
            <v>180.85</v>
          </cell>
          <cell r="H240">
            <v>13.721547799696509</v>
          </cell>
          <cell r="I240">
            <v>3263</v>
          </cell>
          <cell r="J240">
            <v>571.70000000000005</v>
          </cell>
          <cell r="K240">
            <v>17.520686484829913</v>
          </cell>
          <cell r="L240">
            <v>253.28237062010081</v>
          </cell>
          <cell r="M240">
            <v>54.766593658724105</v>
          </cell>
          <cell r="N240">
            <v>308.04896427882488</v>
          </cell>
          <cell r="O240">
            <v>-82.80103572117514</v>
          </cell>
          <cell r="S240">
            <v>11</v>
          </cell>
        </row>
        <row r="241">
          <cell r="A241" t="str">
            <v>Ronald Hofer</v>
          </cell>
          <cell r="B241" t="b">
            <v>1</v>
          </cell>
          <cell r="C241">
            <v>1945</v>
          </cell>
          <cell r="D241">
            <v>390.85</v>
          </cell>
          <cell r="E241">
            <v>20.095115681233935</v>
          </cell>
          <cell r="F241">
            <v>1318</v>
          </cell>
          <cell r="G241">
            <v>180.85</v>
          </cell>
          <cell r="H241">
            <v>13.721547799696509</v>
          </cell>
          <cell r="I241">
            <v>3263</v>
          </cell>
          <cell r="J241">
            <v>571.70000000000005</v>
          </cell>
          <cell r="K241">
            <v>17.520686484829913</v>
          </cell>
          <cell r="L241">
            <v>253.28237062010081</v>
          </cell>
          <cell r="M241">
            <v>54.766593658724105</v>
          </cell>
          <cell r="N241">
            <v>308.04896427882488</v>
          </cell>
          <cell r="O241">
            <v>-82.80103572117514</v>
          </cell>
          <cell r="S241">
            <v>12</v>
          </cell>
        </row>
        <row r="242">
          <cell r="A242" t="str">
            <v>Emmerich Cermak</v>
          </cell>
          <cell r="B242" t="b">
            <v>1</v>
          </cell>
          <cell r="C242">
            <v>1993</v>
          </cell>
          <cell r="D242">
            <v>396.61</v>
          </cell>
          <cell r="E242">
            <v>19.900150526843955</v>
          </cell>
          <cell r="F242">
            <v>743</v>
          </cell>
          <cell r="G242">
            <v>120.15</v>
          </cell>
          <cell r="H242">
            <v>16.170928667563931</v>
          </cell>
          <cell r="I242">
            <v>2736</v>
          </cell>
          <cell r="J242">
            <v>516.76</v>
          </cell>
          <cell r="K242">
            <v>18.887426900584796</v>
          </cell>
          <cell r="L242">
            <v>257.01502113761848</v>
          </cell>
          <cell r="M242">
            <v>56.118159980378984</v>
          </cell>
          <cell r="N242">
            <v>313.13318111799748</v>
          </cell>
          <cell r="O242">
            <v>-83.476818882002533</v>
          </cell>
          <cell r="S242">
            <v>13</v>
          </cell>
        </row>
        <row r="243">
          <cell r="A243" t="str">
            <v>Franz Kok 1</v>
          </cell>
          <cell r="B243" t="b">
            <v>1</v>
          </cell>
          <cell r="C243">
            <v>1968</v>
          </cell>
          <cell r="D243">
            <v>407.12</v>
          </cell>
          <cell r="E243">
            <v>20.6869918699187</v>
          </cell>
          <cell r="F243">
            <v>953</v>
          </cell>
          <cell r="G243">
            <v>146.61000000000001</v>
          </cell>
          <cell r="H243">
            <v>15.384050367261281</v>
          </cell>
          <cell r="I243">
            <v>2921</v>
          </cell>
          <cell r="J243">
            <v>553.73</v>
          </cell>
          <cell r="K243">
            <v>18.956864087641222</v>
          </cell>
          <cell r="L243">
            <v>263.82581227288074</v>
          </cell>
          <cell r="M243">
            <v>55.414219187850406</v>
          </cell>
          <cell r="N243">
            <v>319.24003146073113</v>
          </cell>
          <cell r="O243">
            <v>-87.879968539268873</v>
          </cell>
          <cell r="S243">
            <v>1</v>
          </cell>
        </row>
        <row r="244">
          <cell r="A244" t="str">
            <v>Franz Kok 2</v>
          </cell>
          <cell r="B244" t="b">
            <v>1</v>
          </cell>
          <cell r="C244">
            <v>1882</v>
          </cell>
          <cell r="D244">
            <v>395.03</v>
          </cell>
          <cell r="E244">
            <v>20.989904357066948</v>
          </cell>
          <cell r="F244">
            <v>1075</v>
          </cell>
          <cell r="G244">
            <v>160.04</v>
          </cell>
          <cell r="H244">
            <v>14.887441860465115</v>
          </cell>
          <cell r="I244">
            <v>2957</v>
          </cell>
          <cell r="J244">
            <v>555.06999999999994</v>
          </cell>
          <cell r="K244">
            <v>18.771389922218461</v>
          </cell>
          <cell r="L244">
            <v>255.99113436371604</v>
          </cell>
          <cell r="M244">
            <v>52.992662861552063</v>
          </cell>
          <cell r="N244">
            <v>308.98379722526812</v>
          </cell>
          <cell r="O244">
            <v>-86.046202774731853</v>
          </cell>
          <cell r="S244">
            <v>2</v>
          </cell>
        </row>
        <row r="245">
          <cell r="A245" t="str">
            <v>Meizhu Wang</v>
          </cell>
          <cell r="B245" t="b">
            <v>1</v>
          </cell>
          <cell r="C245">
            <v>1540</v>
          </cell>
          <cell r="D245">
            <v>272.06</v>
          </cell>
          <cell r="E245">
            <v>17.666233766233766</v>
          </cell>
          <cell r="F245">
            <v>1383</v>
          </cell>
          <cell r="G245">
            <v>140.97999999999999</v>
          </cell>
          <cell r="H245">
            <v>10.193781634128705</v>
          </cell>
          <cell r="I245">
            <v>2923</v>
          </cell>
          <cell r="J245">
            <v>413.03999999999996</v>
          </cell>
          <cell r="K245">
            <v>14.130687649674989</v>
          </cell>
          <cell r="L245">
            <v>176.30293399233625</v>
          </cell>
          <cell r="M245">
            <v>43.362752819760992</v>
          </cell>
          <cell r="N245">
            <v>219.66568681209725</v>
          </cell>
          <cell r="O245">
            <v>-52.394313187902753</v>
          </cell>
          <cell r="S245">
            <v>3</v>
          </cell>
        </row>
        <row r="246">
          <cell r="A246" t="str">
            <v>Michaela Erkl</v>
          </cell>
          <cell r="B246" t="b">
            <v>1</v>
          </cell>
          <cell r="C246">
            <v>1204</v>
          </cell>
          <cell r="D246">
            <v>289.33999999999997</v>
          </cell>
          <cell r="E246">
            <v>24.03156146179402</v>
          </cell>
          <cell r="F246">
            <v>961</v>
          </cell>
          <cell r="G246">
            <v>143.19</v>
          </cell>
          <cell r="H246">
            <v>14.900104058272632</v>
          </cell>
          <cell r="I246">
            <v>2165</v>
          </cell>
          <cell r="J246">
            <v>432.53</v>
          </cell>
          <cell r="K246">
            <v>19.978290993071592</v>
          </cell>
          <cell r="L246">
            <v>187.50088554488923</v>
          </cell>
          <cell r="M246">
            <v>33.901788568176769</v>
          </cell>
          <cell r="N246">
            <v>221.40267411306598</v>
          </cell>
          <cell r="O246">
            <v>-67.937325886933991</v>
          </cell>
          <cell r="S246">
            <v>4</v>
          </cell>
        </row>
        <row r="247">
          <cell r="A247" t="str">
            <v>Michael Knoll</v>
          </cell>
          <cell r="B247" t="b">
            <v>1</v>
          </cell>
          <cell r="C247">
            <v>5015</v>
          </cell>
          <cell r="D247">
            <v>798.08</v>
          </cell>
          <cell r="E247">
            <v>15.913858424725824</v>
          </cell>
          <cell r="F247">
            <v>2070</v>
          </cell>
          <cell r="G247">
            <v>260.20999999999998</v>
          </cell>
          <cell r="H247">
            <v>12.570531400966184</v>
          </cell>
          <cell r="I247">
            <v>7085</v>
          </cell>
          <cell r="J247">
            <v>1058.29</v>
          </cell>
          <cell r="K247">
            <v>14.937050105857445</v>
          </cell>
          <cell r="L247">
            <v>517.17946614939251</v>
          </cell>
          <cell r="M247">
            <v>141.21052298123465</v>
          </cell>
          <cell r="N247">
            <v>658.3899891306271</v>
          </cell>
          <cell r="O247">
            <v>-139.69001086937294</v>
          </cell>
          <cell r="S247">
            <v>5</v>
          </cell>
        </row>
        <row r="248">
          <cell r="A248" t="str">
            <v>Johanna Höfler-Holzner</v>
          </cell>
          <cell r="B248" t="b">
            <v>1</v>
          </cell>
          <cell r="C248">
            <v>2652</v>
          </cell>
          <cell r="D248">
            <v>486.93999999999994</v>
          </cell>
          <cell r="E248">
            <v>18.36123680241327</v>
          </cell>
          <cell r="F248">
            <v>1590</v>
          </cell>
          <cell r="G248">
            <v>209.55</v>
          </cell>
          <cell r="H248">
            <v>13.17924528301887</v>
          </cell>
          <cell r="I248">
            <v>4242</v>
          </cell>
          <cell r="J248">
            <v>696.49</v>
          </cell>
          <cell r="K248">
            <v>16.41890617633192</v>
          </cell>
          <cell r="L248">
            <v>315.55153524306479</v>
          </cell>
          <cell r="M248">
            <v>74.674039271432562</v>
          </cell>
          <cell r="N248">
            <v>390.22557451449734</v>
          </cell>
          <cell r="O248">
            <v>-96.714425485502602</v>
          </cell>
          <cell r="S248">
            <v>6</v>
          </cell>
        </row>
        <row r="249">
          <cell r="A249" t="str">
            <v>Gantsch</v>
          </cell>
          <cell r="B249" t="b">
            <v>1</v>
          </cell>
          <cell r="C249">
            <v>1188</v>
          </cell>
          <cell r="D249">
            <v>2147.7008519999999</v>
          </cell>
          <cell r="E249">
            <v>180.78289999999998</v>
          </cell>
          <cell r="F249">
            <v>980</v>
          </cell>
          <cell r="G249">
            <v>1281.2000600000001</v>
          </cell>
          <cell r="H249">
            <v>130.7347</v>
          </cell>
          <cell r="I249">
            <v>2168</v>
          </cell>
          <cell r="J249">
            <v>3428.9009120000001</v>
          </cell>
          <cell r="K249">
            <v>158.15963616236161</v>
          </cell>
          <cell r="L249">
            <v>1391.7737320643987</v>
          </cell>
          <cell r="M249">
            <v>33.451266460958472</v>
          </cell>
          <cell r="N249">
            <v>1425.2249985253573</v>
          </cell>
          <cell r="O249">
            <v>-722.47585347464269</v>
          </cell>
          <cell r="S249">
            <v>7</v>
          </cell>
        </row>
        <row r="250">
          <cell r="A250" t="str">
            <v>Renate Pink</v>
          </cell>
          <cell r="B250" t="b">
            <v>1</v>
          </cell>
          <cell r="C250">
            <v>2101</v>
          </cell>
          <cell r="D250">
            <v>365.2</v>
          </cell>
          <cell r="E250">
            <v>17.38219895287958</v>
          </cell>
          <cell r="F250">
            <v>2246</v>
          </cell>
          <cell r="G250">
            <v>241.11999999999998</v>
          </cell>
          <cell r="H250">
            <v>10.735529830810329</v>
          </cell>
          <cell r="I250">
            <v>4347</v>
          </cell>
          <cell r="J250">
            <v>606.31999999999994</v>
          </cell>
          <cell r="K250">
            <v>13.948010121923163</v>
          </cell>
          <cell r="L250">
            <v>236.66041128427992</v>
          </cell>
          <cell r="M250">
            <v>59.159184204102488</v>
          </cell>
          <cell r="N250">
            <v>295.81959548838239</v>
          </cell>
          <cell r="O250">
            <v>-69.380404511617598</v>
          </cell>
          <cell r="S250">
            <v>8</v>
          </cell>
        </row>
        <row r="251">
          <cell r="A251" t="str">
            <v>Cheng</v>
          </cell>
          <cell r="B251" t="b">
            <v>1</v>
          </cell>
          <cell r="C251">
            <v>1540</v>
          </cell>
          <cell r="D251">
            <v>272.06</v>
          </cell>
          <cell r="E251">
            <v>17.666233766233766</v>
          </cell>
          <cell r="F251">
            <v>1383</v>
          </cell>
          <cell r="G251">
            <v>140.97999999999999</v>
          </cell>
          <cell r="H251">
            <v>10.193781634128705</v>
          </cell>
          <cell r="I251">
            <v>2923</v>
          </cell>
          <cell r="J251">
            <v>413.03999999999996</v>
          </cell>
          <cell r="K251">
            <v>14.130687649674989</v>
          </cell>
          <cell r="L251">
            <v>176.30293399233625</v>
          </cell>
          <cell r="M251">
            <v>43.362752819760992</v>
          </cell>
          <cell r="N251">
            <v>219.66568681209725</v>
          </cell>
          <cell r="O251">
            <v>-52.394313187902753</v>
          </cell>
          <cell r="S251">
            <v>9</v>
          </cell>
        </row>
        <row r="252">
          <cell r="A252" t="str">
            <v>Iris Shio-Ling Moldiz</v>
          </cell>
          <cell r="B252" t="b">
            <v>1</v>
          </cell>
          <cell r="C252">
            <v>5859</v>
          </cell>
          <cell r="D252">
            <v>920.99</v>
          </cell>
          <cell r="E252">
            <v>15.719235364396656</v>
          </cell>
          <cell r="F252">
            <v>0</v>
          </cell>
          <cell r="G252">
            <v>41.72</v>
          </cell>
          <cell r="H252">
            <v>0</v>
          </cell>
          <cell r="I252">
            <v>5859</v>
          </cell>
          <cell r="J252">
            <v>962.71</v>
          </cell>
          <cell r="K252">
            <v>16.431302270011948</v>
          </cell>
          <cell r="L252">
            <v>596.8287847445481</v>
          </cell>
          <cell r="M252">
            <v>164.97556413699974</v>
          </cell>
          <cell r="N252">
            <v>761.80434888154787</v>
          </cell>
          <cell r="O252">
            <v>-159.18565111845214</v>
          </cell>
          <cell r="S252">
            <v>10</v>
          </cell>
        </row>
        <row r="253">
          <cell r="A253" t="str">
            <v>Auguste Heidinger</v>
          </cell>
          <cell r="B253" t="b">
            <v>1</v>
          </cell>
          <cell r="C253">
            <v>1945</v>
          </cell>
          <cell r="D253">
            <v>390.85</v>
          </cell>
          <cell r="E253">
            <v>20.095115681233935</v>
          </cell>
          <cell r="F253">
            <v>1318</v>
          </cell>
          <cell r="G253">
            <v>180.85</v>
          </cell>
          <cell r="H253">
            <v>13.721547799696509</v>
          </cell>
          <cell r="I253">
            <v>3263</v>
          </cell>
          <cell r="J253">
            <v>571.70000000000005</v>
          </cell>
          <cell r="K253">
            <v>17.520686484829913</v>
          </cell>
          <cell r="L253">
            <v>253.28237062010081</v>
          </cell>
          <cell r="M253">
            <v>54.766593658724105</v>
          </cell>
          <cell r="N253">
            <v>308.04896427882488</v>
          </cell>
          <cell r="O253">
            <v>-82.80103572117514</v>
          </cell>
          <cell r="S253">
            <v>11</v>
          </cell>
        </row>
        <row r="254">
          <cell r="A254" t="str">
            <v>Ronald Hofer</v>
          </cell>
          <cell r="B254" t="b">
            <v>1</v>
          </cell>
          <cell r="C254">
            <v>1945</v>
          </cell>
          <cell r="D254">
            <v>390.85</v>
          </cell>
          <cell r="E254">
            <v>20.095115681233935</v>
          </cell>
          <cell r="F254">
            <v>1318</v>
          </cell>
          <cell r="G254">
            <v>180.85</v>
          </cell>
          <cell r="H254">
            <v>13.721547799696509</v>
          </cell>
          <cell r="I254">
            <v>3263</v>
          </cell>
          <cell r="J254">
            <v>571.70000000000005</v>
          </cell>
          <cell r="K254">
            <v>17.520686484829913</v>
          </cell>
          <cell r="L254">
            <v>253.28237062010081</v>
          </cell>
          <cell r="M254">
            <v>54.766593658724105</v>
          </cell>
          <cell r="N254">
            <v>308.04896427882488</v>
          </cell>
          <cell r="O254">
            <v>-82.80103572117514</v>
          </cell>
          <cell r="S254">
            <v>12</v>
          </cell>
        </row>
        <row r="255">
          <cell r="A255" t="str">
            <v>Emmerich Cermak</v>
          </cell>
          <cell r="B255" t="b">
            <v>1</v>
          </cell>
          <cell r="C255">
            <v>1993</v>
          </cell>
          <cell r="D255">
            <v>396.61</v>
          </cell>
          <cell r="E255">
            <v>19.900150526843955</v>
          </cell>
          <cell r="F255">
            <v>743</v>
          </cell>
          <cell r="G255">
            <v>120.15</v>
          </cell>
          <cell r="H255">
            <v>16.170928667563931</v>
          </cell>
          <cell r="I255">
            <v>2736</v>
          </cell>
          <cell r="J255">
            <v>516.76</v>
          </cell>
          <cell r="K255">
            <v>18.887426900584796</v>
          </cell>
          <cell r="L255">
            <v>257.01502113761848</v>
          </cell>
          <cell r="M255">
            <v>56.118159980378984</v>
          </cell>
          <cell r="N255">
            <v>313.13318111799748</v>
          </cell>
          <cell r="O255">
            <v>-83.476818882002533</v>
          </cell>
          <cell r="S255">
            <v>13</v>
          </cell>
        </row>
        <row r="256">
          <cell r="A256" t="str">
            <v>Franz Kok 1</v>
          </cell>
          <cell r="B256" t="b">
            <v>1</v>
          </cell>
          <cell r="C256">
            <v>1968</v>
          </cell>
          <cell r="D256">
            <v>407.12</v>
          </cell>
          <cell r="E256">
            <v>20.6869918699187</v>
          </cell>
          <cell r="F256">
            <v>953</v>
          </cell>
          <cell r="G256">
            <v>146.61000000000001</v>
          </cell>
          <cell r="H256">
            <v>15.384050367261281</v>
          </cell>
          <cell r="I256">
            <v>2921</v>
          </cell>
          <cell r="J256">
            <v>553.73</v>
          </cell>
          <cell r="K256">
            <v>18.956864087641222</v>
          </cell>
          <cell r="L256">
            <v>263.82581227288074</v>
          </cell>
          <cell r="M256">
            <v>55.414219187850406</v>
          </cell>
          <cell r="N256">
            <v>319.24003146073113</v>
          </cell>
          <cell r="O256">
            <v>-87.879968539268873</v>
          </cell>
          <cell r="S256">
            <v>1</v>
          </cell>
        </row>
        <row r="257">
          <cell r="A257" t="str">
            <v>Franz Kok 2</v>
          </cell>
          <cell r="B257" t="b">
            <v>1</v>
          </cell>
          <cell r="C257">
            <v>1882</v>
          </cell>
          <cell r="D257">
            <v>395.03</v>
          </cell>
          <cell r="E257">
            <v>20.989904357066948</v>
          </cell>
          <cell r="F257">
            <v>1075</v>
          </cell>
          <cell r="G257">
            <v>160.04</v>
          </cell>
          <cell r="H257">
            <v>14.887441860465115</v>
          </cell>
          <cell r="I257">
            <v>2957</v>
          </cell>
          <cell r="J257">
            <v>555.06999999999994</v>
          </cell>
          <cell r="K257">
            <v>18.771389922218461</v>
          </cell>
          <cell r="L257">
            <v>255.99113436371604</v>
          </cell>
          <cell r="M257">
            <v>52.992662861552063</v>
          </cell>
          <cell r="N257">
            <v>308.98379722526812</v>
          </cell>
          <cell r="O257">
            <v>-86.046202774731853</v>
          </cell>
          <cell r="S257">
            <v>2</v>
          </cell>
        </row>
        <row r="258">
          <cell r="A258" t="str">
            <v>Meizhu Wang</v>
          </cell>
          <cell r="B258" t="b">
            <v>1</v>
          </cell>
          <cell r="C258">
            <v>1540</v>
          </cell>
          <cell r="D258">
            <v>272.06</v>
          </cell>
          <cell r="E258">
            <v>17.666233766233766</v>
          </cell>
          <cell r="F258">
            <v>1383</v>
          </cell>
          <cell r="G258">
            <v>140.97999999999999</v>
          </cell>
          <cell r="H258">
            <v>10.193781634128705</v>
          </cell>
          <cell r="I258">
            <v>2923</v>
          </cell>
          <cell r="J258">
            <v>413.03999999999996</v>
          </cell>
          <cell r="K258">
            <v>14.130687649674989</v>
          </cell>
          <cell r="L258">
            <v>176.30293399233625</v>
          </cell>
          <cell r="M258">
            <v>43.362752819760992</v>
          </cell>
          <cell r="N258">
            <v>219.66568681209725</v>
          </cell>
          <cell r="O258">
            <v>-52.394313187902753</v>
          </cell>
          <cell r="S258">
            <v>3</v>
          </cell>
        </row>
        <row r="259">
          <cell r="A259" t="str">
            <v>Michaela Erkl</v>
          </cell>
          <cell r="B259" t="b">
            <v>1</v>
          </cell>
          <cell r="C259">
            <v>1204</v>
          </cell>
          <cell r="D259">
            <v>289.33999999999997</v>
          </cell>
          <cell r="E259">
            <v>24.03156146179402</v>
          </cell>
          <cell r="F259">
            <v>961</v>
          </cell>
          <cell r="G259">
            <v>143.19</v>
          </cell>
          <cell r="H259">
            <v>14.900104058272632</v>
          </cell>
          <cell r="I259">
            <v>2165</v>
          </cell>
          <cell r="J259">
            <v>432.53</v>
          </cell>
          <cell r="K259">
            <v>19.978290993071592</v>
          </cell>
          <cell r="L259">
            <v>187.50088554488923</v>
          </cell>
          <cell r="M259">
            <v>33.901788568176769</v>
          </cell>
          <cell r="N259">
            <v>221.40267411306598</v>
          </cell>
          <cell r="O259">
            <v>-67.937325886933991</v>
          </cell>
          <cell r="S259">
            <v>4</v>
          </cell>
        </row>
        <row r="260">
          <cell r="A260" t="str">
            <v>Michael Knoll</v>
          </cell>
          <cell r="B260" t="b">
            <v>1</v>
          </cell>
          <cell r="C260">
            <v>5015</v>
          </cell>
          <cell r="D260">
            <v>798.08</v>
          </cell>
          <cell r="E260">
            <v>15.913858424725824</v>
          </cell>
          <cell r="F260">
            <v>2070</v>
          </cell>
          <cell r="G260">
            <v>260.20999999999998</v>
          </cell>
          <cell r="H260">
            <v>12.570531400966184</v>
          </cell>
          <cell r="I260">
            <v>7085</v>
          </cell>
          <cell r="J260">
            <v>1058.29</v>
          </cell>
          <cell r="K260">
            <v>14.937050105857445</v>
          </cell>
          <cell r="L260">
            <v>517.17946614939251</v>
          </cell>
          <cell r="M260">
            <v>141.21052298123465</v>
          </cell>
          <cell r="N260">
            <v>658.3899891306271</v>
          </cell>
          <cell r="O260">
            <v>-139.69001086937294</v>
          </cell>
          <cell r="S260">
            <v>5</v>
          </cell>
        </row>
        <row r="261">
          <cell r="A261" t="str">
            <v>Johanna Höfler-Holzner</v>
          </cell>
          <cell r="B261" t="b">
            <v>1</v>
          </cell>
          <cell r="C261">
            <v>2652</v>
          </cell>
          <cell r="D261">
            <v>486.93999999999994</v>
          </cell>
          <cell r="E261">
            <v>18.36123680241327</v>
          </cell>
          <cell r="F261">
            <v>1590</v>
          </cell>
          <cell r="G261">
            <v>209.55</v>
          </cell>
          <cell r="H261">
            <v>13.17924528301887</v>
          </cell>
          <cell r="I261">
            <v>4242</v>
          </cell>
          <cell r="J261">
            <v>696.49</v>
          </cell>
          <cell r="K261">
            <v>16.41890617633192</v>
          </cell>
          <cell r="L261">
            <v>315.55153524306479</v>
          </cell>
          <cell r="M261">
            <v>74.674039271432562</v>
          </cell>
          <cell r="N261">
            <v>390.22557451449734</v>
          </cell>
          <cell r="O261">
            <v>-96.714425485502602</v>
          </cell>
          <cell r="S261">
            <v>6</v>
          </cell>
        </row>
        <row r="262">
          <cell r="A262" t="str">
            <v>Gantsch</v>
          </cell>
          <cell r="B262" t="b">
            <v>1</v>
          </cell>
          <cell r="C262">
            <v>1188</v>
          </cell>
          <cell r="D262">
            <v>2147.7008519999999</v>
          </cell>
          <cell r="E262">
            <v>180.78289999999998</v>
          </cell>
          <cell r="F262">
            <v>980</v>
          </cell>
          <cell r="G262">
            <v>1281.2000600000001</v>
          </cell>
          <cell r="H262">
            <v>130.7347</v>
          </cell>
          <cell r="I262">
            <v>2168</v>
          </cell>
          <cell r="J262">
            <v>3428.9009120000001</v>
          </cell>
          <cell r="K262">
            <v>158.15963616236161</v>
          </cell>
          <cell r="L262">
            <v>1391.7737320643987</v>
          </cell>
          <cell r="M262">
            <v>33.451266460958472</v>
          </cell>
          <cell r="N262">
            <v>1425.2249985253573</v>
          </cell>
          <cell r="O262">
            <v>-722.47585347464269</v>
          </cell>
          <cell r="S262">
            <v>7</v>
          </cell>
        </row>
        <row r="263">
          <cell r="A263" t="str">
            <v>Renate Pink</v>
          </cell>
          <cell r="B263" t="b">
            <v>1</v>
          </cell>
          <cell r="C263">
            <v>2101</v>
          </cell>
          <cell r="D263">
            <v>365.2</v>
          </cell>
          <cell r="E263">
            <v>17.38219895287958</v>
          </cell>
          <cell r="F263">
            <v>2246</v>
          </cell>
          <cell r="G263">
            <v>241.11999999999998</v>
          </cell>
          <cell r="H263">
            <v>10.735529830810329</v>
          </cell>
          <cell r="I263">
            <v>4347</v>
          </cell>
          <cell r="J263">
            <v>606.31999999999994</v>
          </cell>
          <cell r="K263">
            <v>13.948010121923163</v>
          </cell>
          <cell r="L263">
            <v>236.66041128427992</v>
          </cell>
          <cell r="M263">
            <v>59.159184204102488</v>
          </cell>
          <cell r="N263">
            <v>295.81959548838239</v>
          </cell>
          <cell r="O263">
            <v>-69.380404511617598</v>
          </cell>
          <cell r="S263">
            <v>8</v>
          </cell>
        </row>
        <row r="264">
          <cell r="A264" t="str">
            <v>Cheng</v>
          </cell>
          <cell r="B264" t="b">
            <v>1</v>
          </cell>
          <cell r="C264">
            <v>1540</v>
          </cell>
          <cell r="D264">
            <v>272.06</v>
          </cell>
          <cell r="E264">
            <v>17.666233766233766</v>
          </cell>
          <cell r="F264">
            <v>1383</v>
          </cell>
          <cell r="G264">
            <v>140.97999999999999</v>
          </cell>
          <cell r="H264">
            <v>10.193781634128705</v>
          </cell>
          <cell r="I264">
            <v>2923</v>
          </cell>
          <cell r="J264">
            <v>413.03999999999996</v>
          </cell>
          <cell r="K264">
            <v>14.130687649674989</v>
          </cell>
          <cell r="L264">
            <v>176.30293399233625</v>
          </cell>
          <cell r="M264">
            <v>43.362752819760992</v>
          </cell>
          <cell r="N264">
            <v>219.66568681209725</v>
          </cell>
          <cell r="O264">
            <v>-52.394313187902753</v>
          </cell>
          <cell r="S264">
            <v>9</v>
          </cell>
        </row>
        <row r="265">
          <cell r="A265" t="str">
            <v>Iris Shio-Ling Moldiz</v>
          </cell>
          <cell r="B265" t="b">
            <v>1</v>
          </cell>
          <cell r="C265">
            <v>5859</v>
          </cell>
          <cell r="D265">
            <v>920.99</v>
          </cell>
          <cell r="E265">
            <v>15.719235364396656</v>
          </cell>
          <cell r="F265">
            <v>0</v>
          </cell>
          <cell r="G265">
            <v>41.72</v>
          </cell>
          <cell r="H265">
            <v>0</v>
          </cell>
          <cell r="I265">
            <v>5859</v>
          </cell>
          <cell r="J265">
            <v>962.71</v>
          </cell>
          <cell r="K265">
            <v>16.431302270011948</v>
          </cell>
          <cell r="L265">
            <v>596.8287847445481</v>
          </cell>
          <cell r="M265">
            <v>164.97556413699974</v>
          </cell>
          <cell r="N265">
            <v>761.80434888154787</v>
          </cell>
          <cell r="O265">
            <v>-159.18565111845214</v>
          </cell>
          <cell r="S265">
            <v>10</v>
          </cell>
        </row>
        <row r="266">
          <cell r="A266" t="str">
            <v>Auguste Heidinger</v>
          </cell>
          <cell r="B266" t="b">
            <v>1</v>
          </cell>
          <cell r="C266">
            <v>1945</v>
          </cell>
          <cell r="D266">
            <v>390.85</v>
          </cell>
          <cell r="E266">
            <v>20.095115681233935</v>
          </cell>
          <cell r="F266">
            <v>1318</v>
          </cell>
          <cell r="G266">
            <v>180.85</v>
          </cell>
          <cell r="H266">
            <v>13.721547799696509</v>
          </cell>
          <cell r="I266">
            <v>3263</v>
          </cell>
          <cell r="J266">
            <v>571.70000000000005</v>
          </cell>
          <cell r="K266">
            <v>17.520686484829913</v>
          </cell>
          <cell r="L266">
            <v>253.28237062010081</v>
          </cell>
          <cell r="M266">
            <v>54.766593658724105</v>
          </cell>
          <cell r="N266">
            <v>308.04896427882488</v>
          </cell>
          <cell r="O266">
            <v>-82.80103572117514</v>
          </cell>
          <cell r="S266">
            <v>11</v>
          </cell>
        </row>
        <row r="267">
          <cell r="A267" t="str">
            <v>Ronald Hofer</v>
          </cell>
          <cell r="B267" t="b">
            <v>1</v>
          </cell>
          <cell r="C267">
            <v>1945</v>
          </cell>
          <cell r="D267">
            <v>390.85</v>
          </cell>
          <cell r="E267">
            <v>20.095115681233935</v>
          </cell>
          <cell r="F267">
            <v>1318</v>
          </cell>
          <cell r="G267">
            <v>180.85</v>
          </cell>
          <cell r="H267">
            <v>13.721547799696509</v>
          </cell>
          <cell r="I267">
            <v>3263</v>
          </cell>
          <cell r="J267">
            <v>571.70000000000005</v>
          </cell>
          <cell r="K267">
            <v>17.520686484829913</v>
          </cell>
          <cell r="L267">
            <v>253.28237062010081</v>
          </cell>
          <cell r="M267">
            <v>54.766593658724105</v>
          </cell>
          <cell r="N267">
            <v>308.04896427882488</v>
          </cell>
          <cell r="O267">
            <v>-82.80103572117514</v>
          </cell>
          <cell r="S267">
            <v>12</v>
          </cell>
        </row>
        <row r="268">
          <cell r="A268" t="str">
            <v>Emmerich Cermak</v>
          </cell>
          <cell r="B268" t="b">
            <v>1</v>
          </cell>
          <cell r="C268">
            <v>1993</v>
          </cell>
          <cell r="D268">
            <v>396.61</v>
          </cell>
          <cell r="E268">
            <v>19.900150526843955</v>
          </cell>
          <cell r="F268">
            <v>743</v>
          </cell>
          <cell r="G268">
            <v>120.15</v>
          </cell>
          <cell r="H268">
            <v>16.170928667563931</v>
          </cell>
          <cell r="I268">
            <v>2736</v>
          </cell>
          <cell r="J268">
            <v>516.76</v>
          </cell>
          <cell r="K268">
            <v>18.887426900584796</v>
          </cell>
          <cell r="L268">
            <v>257.01502113761848</v>
          </cell>
          <cell r="M268">
            <v>56.118159980378984</v>
          </cell>
          <cell r="N268">
            <v>313.13318111799748</v>
          </cell>
          <cell r="O268">
            <v>-83.476818882002533</v>
          </cell>
          <cell r="S268">
            <v>13</v>
          </cell>
        </row>
        <row r="269">
          <cell r="A269" t="str">
            <v>Franz Kok 1</v>
          </cell>
          <cell r="B269" t="b">
            <v>1</v>
          </cell>
          <cell r="C269">
            <v>1968</v>
          </cell>
          <cell r="D269">
            <v>407.12</v>
          </cell>
          <cell r="E269">
            <v>20.6869918699187</v>
          </cell>
          <cell r="F269">
            <v>953</v>
          </cell>
          <cell r="G269">
            <v>146.61000000000001</v>
          </cell>
          <cell r="H269">
            <v>15.384050367261281</v>
          </cell>
          <cell r="I269">
            <v>2921</v>
          </cell>
          <cell r="J269">
            <v>553.73</v>
          </cell>
          <cell r="K269">
            <v>18.956864087641222</v>
          </cell>
          <cell r="L269">
            <v>263.82581227288074</v>
          </cell>
          <cell r="M269">
            <v>55.414219187850406</v>
          </cell>
          <cell r="N269">
            <v>319.24003146073113</v>
          </cell>
          <cell r="O269">
            <v>-87.879968539268873</v>
          </cell>
          <cell r="S269">
            <v>1</v>
          </cell>
        </row>
        <row r="270">
          <cell r="A270" t="str">
            <v>Franz Kok 2</v>
          </cell>
          <cell r="B270" t="b">
            <v>1</v>
          </cell>
          <cell r="C270">
            <v>1882</v>
          </cell>
          <cell r="D270">
            <v>395.03</v>
          </cell>
          <cell r="E270">
            <v>20.989904357066948</v>
          </cell>
          <cell r="F270">
            <v>1075</v>
          </cell>
          <cell r="G270">
            <v>160.04</v>
          </cell>
          <cell r="H270">
            <v>14.887441860465115</v>
          </cell>
          <cell r="I270">
            <v>2957</v>
          </cell>
          <cell r="J270">
            <v>555.06999999999994</v>
          </cell>
          <cell r="K270">
            <v>18.771389922218461</v>
          </cell>
          <cell r="L270">
            <v>255.99113436371604</v>
          </cell>
          <cell r="M270">
            <v>52.992662861552063</v>
          </cell>
          <cell r="N270">
            <v>308.98379722526812</v>
          </cell>
          <cell r="O270">
            <v>-86.046202774731853</v>
          </cell>
          <cell r="S270">
            <v>2</v>
          </cell>
        </row>
        <row r="271">
          <cell r="A271" t="str">
            <v>Meizhu Wang</v>
          </cell>
          <cell r="B271" t="b">
            <v>1</v>
          </cell>
          <cell r="C271">
            <v>1540</v>
          </cell>
          <cell r="D271">
            <v>272.06</v>
          </cell>
          <cell r="E271">
            <v>17.666233766233766</v>
          </cell>
          <cell r="F271">
            <v>1383</v>
          </cell>
          <cell r="G271">
            <v>140.97999999999999</v>
          </cell>
          <cell r="H271">
            <v>10.193781634128705</v>
          </cell>
          <cell r="I271">
            <v>2923</v>
          </cell>
          <cell r="J271">
            <v>413.03999999999996</v>
          </cell>
          <cell r="K271">
            <v>14.130687649674989</v>
          </cell>
          <cell r="L271">
            <v>176.30293399233625</v>
          </cell>
          <cell r="M271">
            <v>43.362752819760992</v>
          </cell>
          <cell r="N271">
            <v>219.66568681209725</v>
          </cell>
          <cell r="O271">
            <v>-52.394313187902753</v>
          </cell>
          <cell r="S271">
            <v>3</v>
          </cell>
        </row>
        <row r="272">
          <cell r="A272" t="str">
            <v>Michaela Erkl</v>
          </cell>
          <cell r="B272" t="b">
            <v>1</v>
          </cell>
          <cell r="C272">
            <v>1204</v>
          </cell>
          <cell r="D272">
            <v>289.33999999999997</v>
          </cell>
          <cell r="E272">
            <v>24.03156146179402</v>
          </cell>
          <cell r="F272">
            <v>961</v>
          </cell>
          <cell r="G272">
            <v>143.19</v>
          </cell>
          <cell r="H272">
            <v>14.900104058272632</v>
          </cell>
          <cell r="I272">
            <v>2165</v>
          </cell>
          <cell r="J272">
            <v>432.53</v>
          </cell>
          <cell r="K272">
            <v>19.978290993071592</v>
          </cell>
          <cell r="L272">
            <v>187.50088554488923</v>
          </cell>
          <cell r="M272">
            <v>33.901788568176769</v>
          </cell>
          <cell r="N272">
            <v>221.40267411306598</v>
          </cell>
          <cell r="O272">
            <v>-67.937325886933991</v>
          </cell>
          <cell r="S272">
            <v>4</v>
          </cell>
        </row>
        <row r="273">
          <cell r="A273" t="str">
            <v>Michael Knoll</v>
          </cell>
          <cell r="B273" t="b">
            <v>1</v>
          </cell>
          <cell r="C273">
            <v>5015</v>
          </cell>
          <cell r="D273">
            <v>798.08</v>
          </cell>
          <cell r="E273">
            <v>15.913858424725824</v>
          </cell>
          <cell r="F273">
            <v>2070</v>
          </cell>
          <cell r="G273">
            <v>260.20999999999998</v>
          </cell>
          <cell r="H273">
            <v>12.570531400966184</v>
          </cell>
          <cell r="I273">
            <v>7085</v>
          </cell>
          <cell r="J273">
            <v>1058.29</v>
          </cell>
          <cell r="K273">
            <v>14.937050105857445</v>
          </cell>
          <cell r="L273">
            <v>517.17946614939251</v>
          </cell>
          <cell r="M273">
            <v>141.21052298123465</v>
          </cell>
          <cell r="N273">
            <v>658.3899891306271</v>
          </cell>
          <cell r="O273">
            <v>-139.69001086937294</v>
          </cell>
          <cell r="S273">
            <v>5</v>
          </cell>
        </row>
        <row r="274">
          <cell r="A274" t="str">
            <v>Johanna Höfler-Holzner</v>
          </cell>
          <cell r="B274" t="b">
            <v>1</v>
          </cell>
          <cell r="C274">
            <v>2652</v>
          </cell>
          <cell r="D274">
            <v>486.93999999999994</v>
          </cell>
          <cell r="E274">
            <v>18.36123680241327</v>
          </cell>
          <cell r="F274">
            <v>1590</v>
          </cell>
          <cell r="G274">
            <v>209.55</v>
          </cell>
          <cell r="H274">
            <v>13.17924528301887</v>
          </cell>
          <cell r="I274">
            <v>4242</v>
          </cell>
          <cell r="J274">
            <v>696.49</v>
          </cell>
          <cell r="K274">
            <v>16.41890617633192</v>
          </cell>
          <cell r="L274">
            <v>315.55153524306479</v>
          </cell>
          <cell r="M274">
            <v>74.674039271432562</v>
          </cell>
          <cell r="N274">
            <v>390.22557451449734</v>
          </cell>
          <cell r="O274">
            <v>-96.714425485502602</v>
          </cell>
          <cell r="S274">
            <v>6</v>
          </cell>
        </row>
        <row r="275">
          <cell r="A275" t="str">
            <v>Gantsch</v>
          </cell>
          <cell r="B275" t="b">
            <v>1</v>
          </cell>
          <cell r="C275">
            <v>1188</v>
          </cell>
          <cell r="D275">
            <v>2147.7008519999999</v>
          </cell>
          <cell r="E275">
            <v>180.78289999999998</v>
          </cell>
          <cell r="F275">
            <v>980</v>
          </cell>
          <cell r="G275">
            <v>1281.2000600000001</v>
          </cell>
          <cell r="H275">
            <v>130.7347</v>
          </cell>
          <cell r="I275">
            <v>2168</v>
          </cell>
          <cell r="J275">
            <v>3428.9009120000001</v>
          </cell>
          <cell r="K275">
            <v>158.15963616236161</v>
          </cell>
          <cell r="L275">
            <v>1391.7737320643987</v>
          </cell>
          <cell r="M275">
            <v>33.451266460958472</v>
          </cell>
          <cell r="N275">
            <v>1425.2249985253573</v>
          </cell>
          <cell r="O275">
            <v>-722.47585347464269</v>
          </cell>
          <cell r="S275">
            <v>7</v>
          </cell>
        </row>
        <row r="276">
          <cell r="A276" t="str">
            <v>Renate Pink</v>
          </cell>
          <cell r="B276" t="b">
            <v>1</v>
          </cell>
          <cell r="C276">
            <v>2101</v>
          </cell>
          <cell r="D276">
            <v>365.2</v>
          </cell>
          <cell r="E276">
            <v>17.38219895287958</v>
          </cell>
          <cell r="F276">
            <v>2246</v>
          </cell>
          <cell r="G276">
            <v>241.11999999999998</v>
          </cell>
          <cell r="H276">
            <v>10.735529830810329</v>
          </cell>
          <cell r="I276">
            <v>4347</v>
          </cell>
          <cell r="J276">
            <v>606.31999999999994</v>
          </cell>
          <cell r="K276">
            <v>13.948010121923163</v>
          </cell>
          <cell r="L276">
            <v>236.66041128427992</v>
          </cell>
          <cell r="M276">
            <v>59.159184204102488</v>
          </cell>
          <cell r="N276">
            <v>295.81959548838239</v>
          </cell>
          <cell r="O276">
            <v>-69.380404511617598</v>
          </cell>
          <cell r="S276">
            <v>8</v>
          </cell>
        </row>
        <row r="277">
          <cell r="A277" t="str">
            <v>Cheng</v>
          </cell>
          <cell r="B277" t="b">
            <v>1</v>
          </cell>
          <cell r="C277">
            <v>1540</v>
          </cell>
          <cell r="D277">
            <v>272.06</v>
          </cell>
          <cell r="E277">
            <v>17.666233766233766</v>
          </cell>
          <cell r="F277">
            <v>1383</v>
          </cell>
          <cell r="G277">
            <v>140.97999999999999</v>
          </cell>
          <cell r="H277">
            <v>10.193781634128705</v>
          </cell>
          <cell r="I277">
            <v>2923</v>
          </cell>
          <cell r="J277">
            <v>413.03999999999996</v>
          </cell>
          <cell r="K277">
            <v>14.130687649674989</v>
          </cell>
          <cell r="L277">
            <v>176.30293399233625</v>
          </cell>
          <cell r="M277">
            <v>43.362752819760992</v>
          </cell>
          <cell r="N277">
            <v>219.66568681209725</v>
          </cell>
          <cell r="O277">
            <v>-52.394313187902753</v>
          </cell>
          <cell r="S277">
            <v>9</v>
          </cell>
        </row>
        <row r="278">
          <cell r="A278" t="str">
            <v>Iris Shio-Ling Moldiz</v>
          </cell>
          <cell r="B278" t="b">
            <v>1</v>
          </cell>
          <cell r="C278">
            <v>5859</v>
          </cell>
          <cell r="D278">
            <v>920.99</v>
          </cell>
          <cell r="E278">
            <v>15.719235364396656</v>
          </cell>
          <cell r="F278">
            <v>0</v>
          </cell>
          <cell r="G278">
            <v>41.72</v>
          </cell>
          <cell r="H278">
            <v>0</v>
          </cell>
          <cell r="I278">
            <v>5859</v>
          </cell>
          <cell r="J278">
            <v>962.71</v>
          </cell>
          <cell r="K278">
            <v>16.431302270011948</v>
          </cell>
          <cell r="L278">
            <v>596.8287847445481</v>
          </cell>
          <cell r="M278">
            <v>164.97556413699974</v>
          </cell>
          <cell r="N278">
            <v>761.80434888154787</v>
          </cell>
          <cell r="O278">
            <v>-159.18565111845214</v>
          </cell>
          <cell r="S278">
            <v>10</v>
          </cell>
        </row>
        <row r="279">
          <cell r="A279" t="str">
            <v>Auguste Heidinger</v>
          </cell>
          <cell r="B279" t="b">
            <v>1</v>
          </cell>
          <cell r="C279">
            <v>1945</v>
          </cell>
          <cell r="D279">
            <v>390.85</v>
          </cell>
          <cell r="E279">
            <v>20.095115681233935</v>
          </cell>
          <cell r="F279">
            <v>1318</v>
          </cell>
          <cell r="G279">
            <v>180.85</v>
          </cell>
          <cell r="H279">
            <v>13.721547799696509</v>
          </cell>
          <cell r="I279">
            <v>3263</v>
          </cell>
          <cell r="J279">
            <v>571.70000000000005</v>
          </cell>
          <cell r="K279">
            <v>17.520686484829913</v>
          </cell>
          <cell r="L279">
            <v>253.28237062010081</v>
          </cell>
          <cell r="M279">
            <v>54.766593658724105</v>
          </cell>
          <cell r="N279">
            <v>308.04896427882488</v>
          </cell>
          <cell r="O279">
            <v>-82.80103572117514</v>
          </cell>
          <cell r="S279">
            <v>11</v>
          </cell>
        </row>
        <row r="280">
          <cell r="A280" t="str">
            <v>Ronald Hofer</v>
          </cell>
          <cell r="B280" t="b">
            <v>1</v>
          </cell>
          <cell r="C280">
            <v>1945</v>
          </cell>
          <cell r="D280">
            <v>390.85</v>
          </cell>
          <cell r="E280">
            <v>20.095115681233935</v>
          </cell>
          <cell r="F280">
            <v>1318</v>
          </cell>
          <cell r="G280">
            <v>180.85</v>
          </cell>
          <cell r="H280">
            <v>13.721547799696509</v>
          </cell>
          <cell r="I280">
            <v>3263</v>
          </cell>
          <cell r="J280">
            <v>571.70000000000005</v>
          </cell>
          <cell r="K280">
            <v>17.520686484829913</v>
          </cell>
          <cell r="L280">
            <v>253.28237062010081</v>
          </cell>
          <cell r="M280">
            <v>54.766593658724105</v>
          </cell>
          <cell r="N280">
            <v>308.04896427882488</v>
          </cell>
          <cell r="O280">
            <v>-82.80103572117514</v>
          </cell>
          <cell r="S280">
            <v>12</v>
          </cell>
        </row>
        <row r="281">
          <cell r="A281" t="str">
            <v>Emmerich Cermak</v>
          </cell>
          <cell r="B281" t="b">
            <v>1</v>
          </cell>
          <cell r="C281">
            <v>1993</v>
          </cell>
          <cell r="D281">
            <v>396.61</v>
          </cell>
          <cell r="E281">
            <v>19.900150526843955</v>
          </cell>
          <cell r="F281">
            <v>743</v>
          </cell>
          <cell r="G281">
            <v>120.15</v>
          </cell>
          <cell r="H281">
            <v>16.170928667563931</v>
          </cell>
          <cell r="I281">
            <v>2736</v>
          </cell>
          <cell r="J281">
            <v>516.76</v>
          </cell>
          <cell r="K281">
            <v>18.887426900584796</v>
          </cell>
          <cell r="L281">
            <v>257.01502113761848</v>
          </cell>
          <cell r="M281">
            <v>56.118159980378984</v>
          </cell>
          <cell r="N281">
            <v>313.13318111799748</v>
          </cell>
          <cell r="O281">
            <v>-83.476818882002533</v>
          </cell>
          <cell r="S281">
            <v>13</v>
          </cell>
        </row>
        <row r="282">
          <cell r="A282" t="str">
            <v>Franz Kok 1</v>
          </cell>
          <cell r="B282" t="b">
            <v>1</v>
          </cell>
          <cell r="C282">
            <v>1968</v>
          </cell>
          <cell r="D282">
            <v>407.12</v>
          </cell>
          <cell r="E282">
            <v>20.6869918699187</v>
          </cell>
          <cell r="F282">
            <v>953</v>
          </cell>
          <cell r="G282">
            <v>146.61000000000001</v>
          </cell>
          <cell r="H282">
            <v>15.384050367261281</v>
          </cell>
          <cell r="I282">
            <v>2921</v>
          </cell>
          <cell r="J282">
            <v>553.73</v>
          </cell>
          <cell r="K282">
            <v>18.956864087641222</v>
          </cell>
          <cell r="L282">
            <v>263.82581227288074</v>
          </cell>
          <cell r="M282">
            <v>55.414219187850406</v>
          </cell>
          <cell r="N282">
            <v>319.24003146073113</v>
          </cell>
          <cell r="O282">
            <v>-87.879968539268873</v>
          </cell>
          <cell r="S282">
            <v>1</v>
          </cell>
        </row>
        <row r="283">
          <cell r="A283" t="str">
            <v>Franz Kok 2</v>
          </cell>
          <cell r="B283" t="b">
            <v>1</v>
          </cell>
          <cell r="C283">
            <v>1882</v>
          </cell>
          <cell r="D283">
            <v>395.03</v>
          </cell>
          <cell r="E283">
            <v>20.989904357066948</v>
          </cell>
          <cell r="F283">
            <v>1075</v>
          </cell>
          <cell r="G283">
            <v>160.04</v>
          </cell>
          <cell r="H283">
            <v>14.887441860465115</v>
          </cell>
          <cell r="I283">
            <v>2957</v>
          </cell>
          <cell r="J283">
            <v>555.06999999999994</v>
          </cell>
          <cell r="K283">
            <v>18.771389922218461</v>
          </cell>
          <cell r="L283">
            <v>255.99113436371604</v>
          </cell>
          <cell r="M283">
            <v>52.992662861552063</v>
          </cell>
          <cell r="N283">
            <v>308.98379722526812</v>
          </cell>
          <cell r="O283">
            <v>-86.046202774731853</v>
          </cell>
          <cell r="S283">
            <v>2</v>
          </cell>
        </row>
        <row r="284">
          <cell r="A284" t="str">
            <v>Meizhu Wang</v>
          </cell>
          <cell r="B284" t="b">
            <v>1</v>
          </cell>
          <cell r="C284">
            <v>1540</v>
          </cell>
          <cell r="D284">
            <v>272.06</v>
          </cell>
          <cell r="E284">
            <v>17.666233766233766</v>
          </cell>
          <cell r="F284">
            <v>1383</v>
          </cell>
          <cell r="G284">
            <v>140.97999999999999</v>
          </cell>
          <cell r="H284">
            <v>10.193781634128705</v>
          </cell>
          <cell r="I284">
            <v>2923</v>
          </cell>
          <cell r="J284">
            <v>413.03999999999996</v>
          </cell>
          <cell r="K284">
            <v>14.130687649674989</v>
          </cell>
          <cell r="L284">
            <v>176.30293399233625</v>
          </cell>
          <cell r="M284">
            <v>43.362752819760992</v>
          </cell>
          <cell r="N284">
            <v>219.66568681209725</v>
          </cell>
          <cell r="O284">
            <v>-52.394313187902753</v>
          </cell>
          <cell r="S284">
            <v>3</v>
          </cell>
        </row>
        <row r="285">
          <cell r="A285" t="str">
            <v>Michaela Erkl</v>
          </cell>
          <cell r="B285" t="b">
            <v>1</v>
          </cell>
          <cell r="C285">
            <v>1204</v>
          </cell>
          <cell r="D285">
            <v>289.33999999999997</v>
          </cell>
          <cell r="E285">
            <v>24.03156146179402</v>
          </cell>
          <cell r="F285">
            <v>961</v>
          </cell>
          <cell r="G285">
            <v>143.19</v>
          </cell>
          <cell r="H285">
            <v>14.900104058272632</v>
          </cell>
          <cell r="I285">
            <v>2165</v>
          </cell>
          <cell r="J285">
            <v>432.53</v>
          </cell>
          <cell r="K285">
            <v>19.978290993071592</v>
          </cell>
          <cell r="L285">
            <v>187.50088554488923</v>
          </cell>
          <cell r="M285">
            <v>33.901788568176769</v>
          </cell>
          <cell r="N285">
            <v>221.40267411306598</v>
          </cell>
          <cell r="O285">
            <v>-67.937325886933991</v>
          </cell>
          <cell r="S285">
            <v>4</v>
          </cell>
        </row>
        <row r="286">
          <cell r="A286" t="str">
            <v>Michael Knoll</v>
          </cell>
          <cell r="B286" t="b">
            <v>1</v>
          </cell>
          <cell r="C286">
            <v>5015</v>
          </cell>
          <cell r="D286">
            <v>798.08</v>
          </cell>
          <cell r="E286">
            <v>15.913858424725824</v>
          </cell>
          <cell r="F286">
            <v>2070</v>
          </cell>
          <cell r="G286">
            <v>260.20999999999998</v>
          </cell>
          <cell r="H286">
            <v>12.570531400966184</v>
          </cell>
          <cell r="I286">
            <v>7085</v>
          </cell>
          <cell r="J286">
            <v>1058.29</v>
          </cell>
          <cell r="K286">
            <v>14.937050105857445</v>
          </cell>
          <cell r="L286">
            <v>517.17946614939251</v>
          </cell>
          <cell r="M286">
            <v>141.21052298123465</v>
          </cell>
          <cell r="N286">
            <v>658.3899891306271</v>
          </cell>
          <cell r="O286">
            <v>-139.69001086937294</v>
          </cell>
          <cell r="S286">
            <v>5</v>
          </cell>
        </row>
        <row r="287">
          <cell r="A287" t="str">
            <v>Johanna Höfler-Holzner</v>
          </cell>
          <cell r="B287" t="b">
            <v>1</v>
          </cell>
          <cell r="C287">
            <v>2652</v>
          </cell>
          <cell r="D287">
            <v>486.93999999999994</v>
          </cell>
          <cell r="E287">
            <v>18.36123680241327</v>
          </cell>
          <cell r="F287">
            <v>1590</v>
          </cell>
          <cell r="G287">
            <v>209.55</v>
          </cell>
          <cell r="H287">
            <v>13.17924528301887</v>
          </cell>
          <cell r="I287">
            <v>4242</v>
          </cell>
          <cell r="J287">
            <v>696.49</v>
          </cell>
          <cell r="K287">
            <v>16.41890617633192</v>
          </cell>
          <cell r="L287">
            <v>315.55153524306479</v>
          </cell>
          <cell r="M287">
            <v>74.674039271432562</v>
          </cell>
          <cell r="N287">
            <v>390.22557451449734</v>
          </cell>
          <cell r="O287">
            <v>-96.714425485502602</v>
          </cell>
          <cell r="S287">
            <v>6</v>
          </cell>
        </row>
        <row r="288">
          <cell r="A288" t="str">
            <v>Gantsch</v>
          </cell>
          <cell r="B288" t="b">
            <v>1</v>
          </cell>
          <cell r="C288">
            <v>1188</v>
          </cell>
          <cell r="D288">
            <v>2147.7008519999999</v>
          </cell>
          <cell r="E288">
            <v>180.78289999999998</v>
          </cell>
          <cell r="F288">
            <v>980</v>
          </cell>
          <cell r="G288">
            <v>1281.2000600000001</v>
          </cell>
          <cell r="H288">
            <v>130.7347</v>
          </cell>
          <cell r="I288">
            <v>2168</v>
          </cell>
          <cell r="J288">
            <v>3428.9009120000001</v>
          </cell>
          <cell r="K288">
            <v>158.15963616236161</v>
          </cell>
          <cell r="L288">
            <v>1391.7737320643987</v>
          </cell>
          <cell r="M288">
            <v>33.451266460958472</v>
          </cell>
          <cell r="N288">
            <v>1425.2249985253573</v>
          </cell>
          <cell r="O288">
            <v>-722.47585347464269</v>
          </cell>
          <cell r="S288">
            <v>7</v>
          </cell>
        </row>
        <row r="289">
          <cell r="A289" t="str">
            <v>Renate Pink</v>
          </cell>
          <cell r="B289" t="b">
            <v>1</v>
          </cell>
          <cell r="C289">
            <v>2101</v>
          </cell>
          <cell r="D289">
            <v>365.2</v>
          </cell>
          <cell r="E289">
            <v>17.38219895287958</v>
          </cell>
          <cell r="F289">
            <v>2246</v>
          </cell>
          <cell r="G289">
            <v>241.11999999999998</v>
          </cell>
          <cell r="H289">
            <v>10.735529830810329</v>
          </cell>
          <cell r="I289">
            <v>4347</v>
          </cell>
          <cell r="J289">
            <v>606.31999999999994</v>
          </cell>
          <cell r="K289">
            <v>13.948010121923163</v>
          </cell>
          <cell r="L289">
            <v>236.66041128427992</v>
          </cell>
          <cell r="M289">
            <v>59.159184204102488</v>
          </cell>
          <cell r="N289">
            <v>295.81959548838239</v>
          </cell>
          <cell r="O289">
            <v>-69.380404511617598</v>
          </cell>
          <cell r="S289">
            <v>8</v>
          </cell>
        </row>
        <row r="290">
          <cell r="A290" t="str">
            <v>Cheng</v>
          </cell>
          <cell r="B290" t="b">
            <v>1</v>
          </cell>
          <cell r="C290">
            <v>1540</v>
          </cell>
          <cell r="D290">
            <v>272.06</v>
          </cell>
          <cell r="E290">
            <v>17.666233766233766</v>
          </cell>
          <cell r="F290">
            <v>1383</v>
          </cell>
          <cell r="G290">
            <v>140.97999999999999</v>
          </cell>
          <cell r="H290">
            <v>10.193781634128705</v>
          </cell>
          <cell r="I290">
            <v>2923</v>
          </cell>
          <cell r="J290">
            <v>413.03999999999996</v>
          </cell>
          <cell r="K290">
            <v>14.130687649674989</v>
          </cell>
          <cell r="L290">
            <v>176.30293399233625</v>
          </cell>
          <cell r="M290">
            <v>43.362752819760992</v>
          </cell>
          <cell r="N290">
            <v>219.66568681209725</v>
          </cell>
          <cell r="O290">
            <v>-52.394313187902753</v>
          </cell>
          <cell r="S290">
            <v>9</v>
          </cell>
        </row>
        <row r="291">
          <cell r="A291" t="str">
            <v>Iris Shio-Ling Moldiz</v>
          </cell>
          <cell r="B291" t="b">
            <v>1</v>
          </cell>
          <cell r="C291">
            <v>5859</v>
          </cell>
          <cell r="D291">
            <v>920.99</v>
          </cell>
          <cell r="E291">
            <v>15.719235364396656</v>
          </cell>
          <cell r="F291">
            <v>0</v>
          </cell>
          <cell r="G291">
            <v>41.72</v>
          </cell>
          <cell r="H291">
            <v>0</v>
          </cell>
          <cell r="I291">
            <v>5859</v>
          </cell>
          <cell r="J291">
            <v>962.71</v>
          </cell>
          <cell r="K291">
            <v>16.431302270011948</v>
          </cell>
          <cell r="L291">
            <v>596.8287847445481</v>
          </cell>
          <cell r="M291">
            <v>164.97556413699974</v>
          </cell>
          <cell r="N291">
            <v>761.80434888154787</v>
          </cell>
          <cell r="O291">
            <v>-159.18565111845214</v>
          </cell>
          <cell r="S291">
            <v>10</v>
          </cell>
        </row>
        <row r="292">
          <cell r="A292" t="str">
            <v>Auguste Heidinger</v>
          </cell>
          <cell r="B292" t="b">
            <v>1</v>
          </cell>
          <cell r="C292">
            <v>1945</v>
          </cell>
          <cell r="D292">
            <v>390.85</v>
          </cell>
          <cell r="E292">
            <v>20.095115681233935</v>
          </cell>
          <cell r="F292">
            <v>1318</v>
          </cell>
          <cell r="G292">
            <v>180.85</v>
          </cell>
          <cell r="H292">
            <v>13.721547799696509</v>
          </cell>
          <cell r="I292">
            <v>3263</v>
          </cell>
          <cell r="J292">
            <v>571.70000000000005</v>
          </cell>
          <cell r="K292">
            <v>17.520686484829913</v>
          </cell>
          <cell r="L292">
            <v>253.28237062010081</v>
          </cell>
          <cell r="M292">
            <v>54.766593658724105</v>
          </cell>
          <cell r="N292">
            <v>308.04896427882488</v>
          </cell>
          <cell r="O292">
            <v>-82.80103572117514</v>
          </cell>
          <cell r="S292">
            <v>11</v>
          </cell>
        </row>
        <row r="293">
          <cell r="A293" t="str">
            <v>Ronald Hofer</v>
          </cell>
          <cell r="B293" t="b">
            <v>1</v>
          </cell>
          <cell r="C293">
            <v>1945</v>
          </cell>
          <cell r="D293">
            <v>390.85</v>
          </cell>
          <cell r="E293">
            <v>20.095115681233935</v>
          </cell>
          <cell r="F293">
            <v>1318</v>
          </cell>
          <cell r="G293">
            <v>180.85</v>
          </cell>
          <cell r="H293">
            <v>13.721547799696509</v>
          </cell>
          <cell r="I293">
            <v>3263</v>
          </cell>
          <cell r="J293">
            <v>571.70000000000005</v>
          </cell>
          <cell r="K293">
            <v>17.520686484829913</v>
          </cell>
          <cell r="L293">
            <v>253.28237062010081</v>
          </cell>
          <cell r="M293">
            <v>54.766593658724105</v>
          </cell>
          <cell r="N293">
            <v>308.04896427882488</v>
          </cell>
          <cell r="O293">
            <v>-82.80103572117514</v>
          </cell>
          <cell r="S293">
            <v>12</v>
          </cell>
        </row>
        <row r="294">
          <cell r="A294" t="str">
            <v>Emmerich Cermak</v>
          </cell>
          <cell r="B294" t="b">
            <v>1</v>
          </cell>
          <cell r="C294">
            <v>1993</v>
          </cell>
          <cell r="D294">
            <v>396.61</v>
          </cell>
          <cell r="E294">
            <v>19.900150526843955</v>
          </cell>
          <cell r="F294">
            <v>743</v>
          </cell>
          <cell r="G294">
            <v>120.15</v>
          </cell>
          <cell r="H294">
            <v>16.170928667563931</v>
          </cell>
          <cell r="I294">
            <v>2736</v>
          </cell>
          <cell r="J294">
            <v>516.76</v>
          </cell>
          <cell r="K294">
            <v>18.887426900584796</v>
          </cell>
          <cell r="L294">
            <v>257.01502113761848</v>
          </cell>
          <cell r="M294">
            <v>56.118159980378984</v>
          </cell>
          <cell r="N294">
            <v>313.13318111799748</v>
          </cell>
          <cell r="O294">
            <v>-83.476818882002533</v>
          </cell>
          <cell r="S294">
            <v>13</v>
          </cell>
        </row>
        <row r="295">
          <cell r="A295" t="str">
            <v>Franz Kok 1</v>
          </cell>
          <cell r="B295" t="b">
            <v>1</v>
          </cell>
          <cell r="C295">
            <v>1968</v>
          </cell>
          <cell r="D295">
            <v>407.12</v>
          </cell>
          <cell r="E295">
            <v>20.6869918699187</v>
          </cell>
          <cell r="F295">
            <v>953</v>
          </cell>
          <cell r="G295">
            <v>146.61000000000001</v>
          </cell>
          <cell r="H295">
            <v>15.384050367261281</v>
          </cell>
          <cell r="I295">
            <v>2921</v>
          </cell>
          <cell r="J295">
            <v>553.73</v>
          </cell>
          <cell r="K295">
            <v>18.956864087641222</v>
          </cell>
          <cell r="L295">
            <v>263.82581227288074</v>
          </cell>
          <cell r="M295">
            <v>55.414219187850406</v>
          </cell>
          <cell r="N295">
            <v>319.24003146073113</v>
          </cell>
          <cell r="O295">
            <v>-87.879968539268873</v>
          </cell>
          <cell r="S295">
            <v>1</v>
          </cell>
        </row>
        <row r="296">
          <cell r="A296" t="str">
            <v>Franz Kok 2</v>
          </cell>
          <cell r="B296" t="b">
            <v>1</v>
          </cell>
          <cell r="C296">
            <v>1882</v>
          </cell>
          <cell r="D296">
            <v>395.03</v>
          </cell>
          <cell r="E296">
            <v>20.989904357066948</v>
          </cell>
          <cell r="F296">
            <v>1075</v>
          </cell>
          <cell r="G296">
            <v>160.04</v>
          </cell>
          <cell r="H296">
            <v>14.887441860465115</v>
          </cell>
          <cell r="I296">
            <v>2957</v>
          </cell>
          <cell r="J296">
            <v>555.06999999999994</v>
          </cell>
          <cell r="K296">
            <v>18.771389922218461</v>
          </cell>
          <cell r="L296">
            <v>255.99113436371604</v>
          </cell>
          <cell r="M296">
            <v>52.992662861552063</v>
          </cell>
          <cell r="N296">
            <v>308.98379722526812</v>
          </cell>
          <cell r="O296">
            <v>-86.046202774731853</v>
          </cell>
          <cell r="S296">
            <v>2</v>
          </cell>
        </row>
        <row r="297">
          <cell r="A297" t="str">
            <v>Meizhu Wang</v>
          </cell>
          <cell r="B297" t="b">
            <v>1</v>
          </cell>
          <cell r="C297">
            <v>1540</v>
          </cell>
          <cell r="D297">
            <v>272.06</v>
          </cell>
          <cell r="E297">
            <v>17.666233766233766</v>
          </cell>
          <cell r="F297">
            <v>1383</v>
          </cell>
          <cell r="G297">
            <v>140.97999999999999</v>
          </cell>
          <cell r="H297">
            <v>10.193781634128705</v>
          </cell>
          <cell r="I297">
            <v>2923</v>
          </cell>
          <cell r="J297">
            <v>413.03999999999996</v>
          </cell>
          <cell r="K297">
            <v>14.130687649674989</v>
          </cell>
          <cell r="L297">
            <v>176.30293399233625</v>
          </cell>
          <cell r="M297">
            <v>43.362752819760992</v>
          </cell>
          <cell r="N297">
            <v>219.66568681209725</v>
          </cell>
          <cell r="O297">
            <v>-52.394313187902753</v>
          </cell>
          <cell r="S297">
            <v>3</v>
          </cell>
        </row>
        <row r="298">
          <cell r="A298" t="str">
            <v>Michaela Erkl</v>
          </cell>
          <cell r="B298" t="b">
            <v>1</v>
          </cell>
          <cell r="C298">
            <v>1204</v>
          </cell>
          <cell r="D298">
            <v>289.33999999999997</v>
          </cell>
          <cell r="E298">
            <v>24.03156146179402</v>
          </cell>
          <cell r="F298">
            <v>961</v>
          </cell>
          <cell r="G298">
            <v>143.19</v>
          </cell>
          <cell r="H298">
            <v>14.900104058272632</v>
          </cell>
          <cell r="I298">
            <v>2165</v>
          </cell>
          <cell r="J298">
            <v>432.53</v>
          </cell>
          <cell r="K298">
            <v>19.978290993071592</v>
          </cell>
          <cell r="L298">
            <v>187.50088554488923</v>
          </cell>
          <cell r="M298">
            <v>33.901788568176769</v>
          </cell>
          <cell r="N298">
            <v>221.40267411306598</v>
          </cell>
          <cell r="O298">
            <v>-67.937325886933991</v>
          </cell>
          <cell r="S298">
            <v>4</v>
          </cell>
        </row>
        <row r="299">
          <cell r="A299" t="str">
            <v>Michael Knoll</v>
          </cell>
          <cell r="B299" t="b">
            <v>1</v>
          </cell>
          <cell r="C299">
            <v>5015</v>
          </cell>
          <cell r="D299">
            <v>798.08</v>
          </cell>
          <cell r="E299">
            <v>15.913858424725824</v>
          </cell>
          <cell r="F299">
            <v>2070</v>
          </cell>
          <cell r="G299">
            <v>260.20999999999998</v>
          </cell>
          <cell r="H299">
            <v>12.570531400966184</v>
          </cell>
          <cell r="I299">
            <v>7085</v>
          </cell>
          <cell r="J299">
            <v>1058.29</v>
          </cell>
          <cell r="K299">
            <v>14.937050105857445</v>
          </cell>
          <cell r="L299">
            <v>517.17946614939251</v>
          </cell>
          <cell r="M299">
            <v>141.21052298123465</v>
          </cell>
          <cell r="N299">
            <v>658.3899891306271</v>
          </cell>
          <cell r="O299">
            <v>-139.69001086937294</v>
          </cell>
          <cell r="S299">
            <v>5</v>
          </cell>
        </row>
        <row r="300">
          <cell r="A300" t="str">
            <v>Johanna Höfler-Holzner</v>
          </cell>
          <cell r="B300" t="b">
            <v>1</v>
          </cell>
          <cell r="C300">
            <v>2652</v>
          </cell>
          <cell r="D300">
            <v>486.93999999999994</v>
          </cell>
          <cell r="E300">
            <v>18.36123680241327</v>
          </cell>
          <cell r="F300">
            <v>1590</v>
          </cell>
          <cell r="G300">
            <v>209.55</v>
          </cell>
          <cell r="H300">
            <v>13.17924528301887</v>
          </cell>
          <cell r="I300">
            <v>4242</v>
          </cell>
          <cell r="J300">
            <v>696.49</v>
          </cell>
          <cell r="K300">
            <v>16.41890617633192</v>
          </cell>
          <cell r="L300">
            <v>315.55153524306479</v>
          </cell>
          <cell r="M300">
            <v>74.674039271432562</v>
          </cell>
          <cell r="N300">
            <v>390.22557451449734</v>
          </cell>
          <cell r="O300">
            <v>-96.714425485502602</v>
          </cell>
          <cell r="S300">
            <v>6</v>
          </cell>
        </row>
        <row r="301">
          <cell r="A301" t="str">
            <v>Gantsch</v>
          </cell>
          <cell r="B301" t="b">
            <v>1</v>
          </cell>
          <cell r="C301">
            <v>1188</v>
          </cell>
          <cell r="D301">
            <v>2147.7008519999999</v>
          </cell>
          <cell r="E301">
            <v>180.78289999999998</v>
          </cell>
          <cell r="F301">
            <v>980</v>
          </cell>
          <cell r="G301">
            <v>1281.2000600000001</v>
          </cell>
          <cell r="H301">
            <v>130.7347</v>
          </cell>
          <cell r="I301">
            <v>2168</v>
          </cell>
          <cell r="J301">
            <v>3428.9009120000001</v>
          </cell>
          <cell r="K301">
            <v>158.15963616236161</v>
          </cell>
          <cell r="L301">
            <v>1391.7737320643987</v>
          </cell>
          <cell r="M301">
            <v>33.451266460958472</v>
          </cell>
          <cell r="N301">
            <v>1425.2249985253573</v>
          </cell>
          <cell r="O301">
            <v>-722.47585347464269</v>
          </cell>
          <cell r="S301">
            <v>7</v>
          </cell>
        </row>
        <row r="302">
          <cell r="A302" t="str">
            <v>Renate Pink</v>
          </cell>
          <cell r="B302" t="b">
            <v>1</v>
          </cell>
          <cell r="C302">
            <v>2101</v>
          </cell>
          <cell r="D302">
            <v>365.2</v>
          </cell>
          <cell r="E302">
            <v>17.38219895287958</v>
          </cell>
          <cell r="F302">
            <v>2246</v>
          </cell>
          <cell r="G302">
            <v>241.11999999999998</v>
          </cell>
          <cell r="H302">
            <v>10.735529830810329</v>
          </cell>
          <cell r="I302">
            <v>4347</v>
          </cell>
          <cell r="J302">
            <v>606.31999999999994</v>
          </cell>
          <cell r="K302">
            <v>13.948010121923163</v>
          </cell>
          <cell r="L302">
            <v>236.66041128427992</v>
          </cell>
          <cell r="M302">
            <v>59.159184204102488</v>
          </cell>
          <cell r="N302">
            <v>295.81959548838239</v>
          </cell>
          <cell r="O302">
            <v>-69.380404511617598</v>
          </cell>
          <cell r="S302">
            <v>8</v>
          </cell>
        </row>
        <row r="303">
          <cell r="A303" t="str">
            <v>Cheng</v>
          </cell>
          <cell r="B303" t="b">
            <v>1</v>
          </cell>
          <cell r="C303">
            <v>1540</v>
          </cell>
          <cell r="D303">
            <v>272.06</v>
          </cell>
          <cell r="E303">
            <v>17.666233766233766</v>
          </cell>
          <cell r="F303">
            <v>1383</v>
          </cell>
          <cell r="G303">
            <v>140.97999999999999</v>
          </cell>
          <cell r="H303">
            <v>10.193781634128705</v>
          </cell>
          <cell r="I303">
            <v>2923</v>
          </cell>
          <cell r="J303">
            <v>413.03999999999996</v>
          </cell>
          <cell r="K303">
            <v>14.130687649674989</v>
          </cell>
          <cell r="L303">
            <v>176.30293399233625</v>
          </cell>
          <cell r="M303">
            <v>43.362752819760992</v>
          </cell>
          <cell r="N303">
            <v>219.66568681209725</v>
          </cell>
          <cell r="O303">
            <v>-52.394313187902753</v>
          </cell>
          <cell r="S303">
            <v>9</v>
          </cell>
        </row>
        <row r="304">
          <cell r="A304" t="str">
            <v>Iris Shio-Ling Moldiz</v>
          </cell>
          <cell r="B304" t="b">
            <v>1</v>
          </cell>
          <cell r="C304">
            <v>5859</v>
          </cell>
          <cell r="D304">
            <v>920.99</v>
          </cell>
          <cell r="E304">
            <v>15.719235364396656</v>
          </cell>
          <cell r="F304">
            <v>0</v>
          </cell>
          <cell r="G304">
            <v>41.72</v>
          </cell>
          <cell r="H304">
            <v>0</v>
          </cell>
          <cell r="I304">
            <v>5859</v>
          </cell>
          <cell r="J304">
            <v>962.71</v>
          </cell>
          <cell r="K304">
            <v>16.431302270011948</v>
          </cell>
          <cell r="L304">
            <v>596.8287847445481</v>
          </cell>
          <cell r="M304">
            <v>164.97556413699974</v>
          </cell>
          <cell r="N304">
            <v>761.80434888154787</v>
          </cell>
          <cell r="O304">
            <v>-159.18565111845214</v>
          </cell>
          <cell r="S304">
            <v>10</v>
          </cell>
        </row>
        <row r="305">
          <cell r="A305" t="str">
            <v>Auguste Heidinger</v>
          </cell>
          <cell r="B305" t="b">
            <v>1</v>
          </cell>
          <cell r="C305">
            <v>1945</v>
          </cell>
          <cell r="D305">
            <v>390.85</v>
          </cell>
          <cell r="E305">
            <v>20.095115681233935</v>
          </cell>
          <cell r="F305">
            <v>1318</v>
          </cell>
          <cell r="G305">
            <v>180.85</v>
          </cell>
          <cell r="H305">
            <v>13.721547799696509</v>
          </cell>
          <cell r="I305">
            <v>3263</v>
          </cell>
          <cell r="J305">
            <v>571.70000000000005</v>
          </cell>
          <cell r="K305">
            <v>17.520686484829913</v>
          </cell>
          <cell r="L305">
            <v>253.28237062010081</v>
          </cell>
          <cell r="M305">
            <v>54.766593658724105</v>
          </cell>
          <cell r="N305">
            <v>308.04896427882488</v>
          </cell>
          <cell r="O305">
            <v>-82.80103572117514</v>
          </cell>
          <cell r="S305">
            <v>11</v>
          </cell>
        </row>
        <row r="306">
          <cell r="A306" t="str">
            <v>Ronald Hofer</v>
          </cell>
          <cell r="B306" t="b">
            <v>1</v>
          </cell>
          <cell r="C306">
            <v>1945</v>
          </cell>
          <cell r="D306">
            <v>390.85</v>
          </cell>
          <cell r="E306">
            <v>20.095115681233935</v>
          </cell>
          <cell r="F306">
            <v>1318</v>
          </cell>
          <cell r="G306">
            <v>180.85</v>
          </cell>
          <cell r="H306">
            <v>13.721547799696509</v>
          </cell>
          <cell r="I306">
            <v>3263</v>
          </cell>
          <cell r="J306">
            <v>571.70000000000005</v>
          </cell>
          <cell r="K306">
            <v>17.520686484829913</v>
          </cell>
          <cell r="L306">
            <v>253.28237062010081</v>
          </cell>
          <cell r="M306">
            <v>54.766593658724105</v>
          </cell>
          <cell r="N306">
            <v>308.04896427882488</v>
          </cell>
          <cell r="O306">
            <v>-82.80103572117514</v>
          </cell>
          <cell r="S306">
            <v>12</v>
          </cell>
        </row>
        <row r="307">
          <cell r="A307" t="str">
            <v>Emmerich Cermak</v>
          </cell>
          <cell r="B307" t="b">
            <v>1</v>
          </cell>
          <cell r="C307">
            <v>1993</v>
          </cell>
          <cell r="D307">
            <v>396.61</v>
          </cell>
          <cell r="E307">
            <v>19.900150526843955</v>
          </cell>
          <cell r="F307">
            <v>743</v>
          </cell>
          <cell r="G307">
            <v>120.15</v>
          </cell>
          <cell r="H307">
            <v>16.170928667563931</v>
          </cell>
          <cell r="I307">
            <v>2736</v>
          </cell>
          <cell r="J307">
            <v>516.76</v>
          </cell>
          <cell r="K307">
            <v>18.887426900584796</v>
          </cell>
          <cell r="L307">
            <v>257.01502113761848</v>
          </cell>
          <cell r="M307">
            <v>56.118159980378984</v>
          </cell>
          <cell r="N307">
            <v>313.13318111799748</v>
          </cell>
          <cell r="O307">
            <v>-83.476818882002533</v>
          </cell>
          <cell r="S307">
            <v>13</v>
          </cell>
        </row>
        <row r="308">
          <cell r="A308" t="str">
            <v>Franz Kok 1</v>
          </cell>
          <cell r="B308" t="b">
            <v>1</v>
          </cell>
          <cell r="C308">
            <v>1968</v>
          </cell>
          <cell r="D308">
            <v>407.12</v>
          </cell>
          <cell r="E308">
            <v>20.6869918699187</v>
          </cell>
          <cell r="F308">
            <v>953</v>
          </cell>
          <cell r="G308">
            <v>146.61000000000001</v>
          </cell>
          <cell r="H308">
            <v>15.384050367261281</v>
          </cell>
          <cell r="I308">
            <v>2921</v>
          </cell>
          <cell r="J308">
            <v>553.73</v>
          </cell>
          <cell r="K308">
            <v>18.956864087641222</v>
          </cell>
          <cell r="L308">
            <v>263.82581227288074</v>
          </cell>
          <cell r="M308">
            <v>55.414219187850406</v>
          </cell>
          <cell r="N308">
            <v>319.24003146073113</v>
          </cell>
          <cell r="O308">
            <v>-87.879968539268873</v>
          </cell>
          <cell r="S308">
            <v>1</v>
          </cell>
        </row>
        <row r="309">
          <cell r="A309" t="str">
            <v>Franz Kok 2</v>
          </cell>
          <cell r="B309" t="b">
            <v>1</v>
          </cell>
          <cell r="C309">
            <v>1882</v>
          </cell>
          <cell r="D309">
            <v>395.03</v>
          </cell>
          <cell r="E309">
            <v>20.989904357066948</v>
          </cell>
          <cell r="F309">
            <v>1075</v>
          </cell>
          <cell r="G309">
            <v>160.04</v>
          </cell>
          <cell r="H309">
            <v>14.887441860465115</v>
          </cell>
          <cell r="I309">
            <v>2957</v>
          </cell>
          <cell r="J309">
            <v>555.06999999999994</v>
          </cell>
          <cell r="K309">
            <v>18.771389922218461</v>
          </cell>
          <cell r="L309">
            <v>255.99113436371604</v>
          </cell>
          <cell r="M309">
            <v>52.992662861552063</v>
          </cell>
          <cell r="N309">
            <v>308.98379722526812</v>
          </cell>
          <cell r="O309">
            <v>-86.046202774731853</v>
          </cell>
          <cell r="S309">
            <v>2</v>
          </cell>
        </row>
        <row r="310">
          <cell r="A310" t="str">
            <v>Meizhu Wang</v>
          </cell>
          <cell r="B310" t="b">
            <v>1</v>
          </cell>
          <cell r="C310">
            <v>1540</v>
          </cell>
          <cell r="D310">
            <v>272.06</v>
          </cell>
          <cell r="E310">
            <v>17.666233766233766</v>
          </cell>
          <cell r="F310">
            <v>1383</v>
          </cell>
          <cell r="G310">
            <v>140.97999999999999</v>
          </cell>
          <cell r="H310">
            <v>10.193781634128705</v>
          </cell>
          <cell r="I310">
            <v>2923</v>
          </cell>
          <cell r="J310">
            <v>413.03999999999996</v>
          </cell>
          <cell r="K310">
            <v>14.130687649674989</v>
          </cell>
          <cell r="L310">
            <v>176.30293399233625</v>
          </cell>
          <cell r="M310">
            <v>43.362752819760992</v>
          </cell>
          <cell r="N310">
            <v>219.66568681209725</v>
          </cell>
          <cell r="O310">
            <v>-52.394313187902753</v>
          </cell>
          <cell r="S310">
            <v>3</v>
          </cell>
        </row>
        <row r="311">
          <cell r="A311" t="str">
            <v>Michaela Erkl</v>
          </cell>
          <cell r="B311" t="b">
            <v>1</v>
          </cell>
          <cell r="C311">
            <v>1204</v>
          </cell>
          <cell r="D311">
            <v>289.33999999999997</v>
          </cell>
          <cell r="E311">
            <v>24.03156146179402</v>
          </cell>
          <cell r="F311">
            <v>961</v>
          </cell>
          <cell r="G311">
            <v>143.19</v>
          </cell>
          <cell r="H311">
            <v>14.900104058272632</v>
          </cell>
          <cell r="I311">
            <v>2165</v>
          </cell>
          <cell r="J311">
            <v>432.53</v>
          </cell>
          <cell r="K311">
            <v>19.978290993071592</v>
          </cell>
          <cell r="L311">
            <v>187.50088554488923</v>
          </cell>
          <cell r="M311">
            <v>33.901788568176769</v>
          </cell>
          <cell r="N311">
            <v>221.40267411306598</v>
          </cell>
          <cell r="O311">
            <v>-67.937325886933991</v>
          </cell>
          <cell r="S311">
            <v>4</v>
          </cell>
        </row>
        <row r="312">
          <cell r="A312" t="str">
            <v>Michael Knoll</v>
          </cell>
          <cell r="B312" t="b">
            <v>1</v>
          </cell>
          <cell r="C312">
            <v>5015</v>
          </cell>
          <cell r="D312">
            <v>798.08</v>
          </cell>
          <cell r="E312">
            <v>15.913858424725824</v>
          </cell>
          <cell r="F312">
            <v>2070</v>
          </cell>
          <cell r="G312">
            <v>260.20999999999998</v>
          </cell>
          <cell r="H312">
            <v>12.570531400966184</v>
          </cell>
          <cell r="I312">
            <v>7085</v>
          </cell>
          <cell r="J312">
            <v>1058.29</v>
          </cell>
          <cell r="K312">
            <v>14.937050105857445</v>
          </cell>
          <cell r="L312">
            <v>517.17946614939251</v>
          </cell>
          <cell r="M312">
            <v>141.21052298123465</v>
          </cell>
          <cell r="N312">
            <v>658.3899891306271</v>
          </cell>
          <cell r="O312">
            <v>-139.69001086937294</v>
          </cell>
          <cell r="S312">
            <v>5</v>
          </cell>
        </row>
        <row r="313">
          <cell r="A313" t="str">
            <v>Johanna Höfler-Holzner</v>
          </cell>
          <cell r="B313" t="b">
            <v>1</v>
          </cell>
          <cell r="C313">
            <v>2652</v>
          </cell>
          <cell r="D313">
            <v>486.93999999999994</v>
          </cell>
          <cell r="E313">
            <v>18.36123680241327</v>
          </cell>
          <cell r="F313">
            <v>1590</v>
          </cell>
          <cell r="G313">
            <v>209.55</v>
          </cell>
          <cell r="H313">
            <v>13.17924528301887</v>
          </cell>
          <cell r="I313">
            <v>4242</v>
          </cell>
          <cell r="J313">
            <v>696.49</v>
          </cell>
          <cell r="K313">
            <v>16.41890617633192</v>
          </cell>
          <cell r="L313">
            <v>315.55153524306479</v>
          </cell>
          <cell r="M313">
            <v>74.674039271432562</v>
          </cell>
          <cell r="N313">
            <v>390.22557451449734</v>
          </cell>
          <cell r="O313">
            <v>-96.714425485502602</v>
          </cell>
          <cell r="S313">
            <v>6</v>
          </cell>
        </row>
        <row r="314">
          <cell r="A314" t="str">
            <v>Gantsch</v>
          </cell>
          <cell r="B314" t="b">
            <v>1</v>
          </cell>
          <cell r="C314">
            <v>1188</v>
          </cell>
          <cell r="D314">
            <v>2147.7008519999999</v>
          </cell>
          <cell r="E314">
            <v>180.78289999999998</v>
          </cell>
          <cell r="F314">
            <v>980</v>
          </cell>
          <cell r="G314">
            <v>1281.2000600000001</v>
          </cell>
          <cell r="H314">
            <v>130.7347</v>
          </cell>
          <cell r="I314">
            <v>2168</v>
          </cell>
          <cell r="J314">
            <v>3428.9009120000001</v>
          </cell>
          <cell r="K314">
            <v>158.15963616236161</v>
          </cell>
          <cell r="L314">
            <v>1391.7737320643987</v>
          </cell>
          <cell r="M314">
            <v>33.451266460958472</v>
          </cell>
          <cell r="N314">
            <v>1425.2249985253573</v>
          </cell>
          <cell r="O314">
            <v>-722.47585347464269</v>
          </cell>
          <cell r="S314">
            <v>7</v>
          </cell>
        </row>
        <row r="315">
          <cell r="A315" t="str">
            <v>Renate Pink</v>
          </cell>
          <cell r="B315" t="b">
            <v>1</v>
          </cell>
          <cell r="C315">
            <v>2101</v>
          </cell>
          <cell r="D315">
            <v>365.2</v>
          </cell>
          <cell r="E315">
            <v>17.38219895287958</v>
          </cell>
          <cell r="F315">
            <v>2246</v>
          </cell>
          <cell r="G315">
            <v>241.11999999999998</v>
          </cell>
          <cell r="H315">
            <v>10.735529830810329</v>
          </cell>
          <cell r="I315">
            <v>4347</v>
          </cell>
          <cell r="J315">
            <v>606.31999999999994</v>
          </cell>
          <cell r="K315">
            <v>13.948010121923163</v>
          </cell>
          <cell r="L315">
            <v>236.66041128427992</v>
          </cell>
          <cell r="M315">
            <v>59.159184204102488</v>
          </cell>
          <cell r="N315">
            <v>295.81959548838239</v>
          </cell>
          <cell r="O315">
            <v>-69.380404511617598</v>
          </cell>
          <cell r="S315">
            <v>8</v>
          </cell>
        </row>
        <row r="316">
          <cell r="A316" t="str">
            <v>Cheng</v>
          </cell>
          <cell r="B316" t="b">
            <v>1</v>
          </cell>
          <cell r="C316">
            <v>1540</v>
          </cell>
          <cell r="D316">
            <v>272.06</v>
          </cell>
          <cell r="E316">
            <v>17.666233766233766</v>
          </cell>
          <cell r="F316">
            <v>1383</v>
          </cell>
          <cell r="G316">
            <v>140.97999999999999</v>
          </cell>
          <cell r="H316">
            <v>10.193781634128705</v>
          </cell>
          <cell r="I316">
            <v>2923</v>
          </cell>
          <cell r="J316">
            <v>413.03999999999996</v>
          </cell>
          <cell r="K316">
            <v>14.130687649674989</v>
          </cell>
          <cell r="L316">
            <v>176.30293399233625</v>
          </cell>
          <cell r="M316">
            <v>43.362752819760992</v>
          </cell>
          <cell r="N316">
            <v>219.66568681209725</v>
          </cell>
          <cell r="O316">
            <v>-52.394313187902753</v>
          </cell>
          <cell r="S316">
            <v>9</v>
          </cell>
        </row>
        <row r="317">
          <cell r="A317" t="str">
            <v>Iris Shio-Ling Moldiz</v>
          </cell>
          <cell r="B317" t="b">
            <v>1</v>
          </cell>
          <cell r="C317">
            <v>5859</v>
          </cell>
          <cell r="D317">
            <v>920.99</v>
          </cell>
          <cell r="E317">
            <v>15.719235364396656</v>
          </cell>
          <cell r="F317">
            <v>0</v>
          </cell>
          <cell r="G317">
            <v>41.72</v>
          </cell>
          <cell r="H317">
            <v>0</v>
          </cell>
          <cell r="I317">
            <v>5859</v>
          </cell>
          <cell r="J317">
            <v>962.71</v>
          </cell>
          <cell r="K317">
            <v>16.431302270011948</v>
          </cell>
          <cell r="L317">
            <v>596.8287847445481</v>
          </cell>
          <cell r="M317">
            <v>164.97556413699974</v>
          </cell>
          <cell r="N317">
            <v>761.80434888154787</v>
          </cell>
          <cell r="O317">
            <v>-159.18565111845214</v>
          </cell>
          <cell r="S317">
            <v>10</v>
          </cell>
        </row>
        <row r="318">
          <cell r="A318" t="str">
            <v>Auguste Heidinger</v>
          </cell>
          <cell r="B318" t="b">
            <v>1</v>
          </cell>
          <cell r="C318">
            <v>1945</v>
          </cell>
          <cell r="D318">
            <v>390.85</v>
          </cell>
          <cell r="E318">
            <v>20.095115681233935</v>
          </cell>
          <cell r="F318">
            <v>1318</v>
          </cell>
          <cell r="G318">
            <v>180.85</v>
          </cell>
          <cell r="H318">
            <v>13.721547799696509</v>
          </cell>
          <cell r="I318">
            <v>3263</v>
          </cell>
          <cell r="J318">
            <v>571.70000000000005</v>
          </cell>
          <cell r="K318">
            <v>17.520686484829913</v>
          </cell>
          <cell r="L318">
            <v>253.28237062010081</v>
          </cell>
          <cell r="M318">
            <v>54.766593658724105</v>
          </cell>
          <cell r="N318">
            <v>308.04896427882488</v>
          </cell>
          <cell r="O318">
            <v>-82.80103572117514</v>
          </cell>
          <cell r="S318">
            <v>11</v>
          </cell>
        </row>
        <row r="319">
          <cell r="A319" t="str">
            <v>Ronald Hofer</v>
          </cell>
          <cell r="B319" t="b">
            <v>1</v>
          </cell>
          <cell r="C319">
            <v>1945</v>
          </cell>
          <cell r="D319">
            <v>390.85</v>
          </cell>
          <cell r="E319">
            <v>20.095115681233935</v>
          </cell>
          <cell r="F319">
            <v>1318</v>
          </cell>
          <cell r="G319">
            <v>180.85</v>
          </cell>
          <cell r="H319">
            <v>13.721547799696509</v>
          </cell>
          <cell r="I319">
            <v>3263</v>
          </cell>
          <cell r="J319">
            <v>571.70000000000005</v>
          </cell>
          <cell r="K319">
            <v>17.520686484829913</v>
          </cell>
          <cell r="L319">
            <v>253.28237062010081</v>
          </cell>
          <cell r="M319">
            <v>54.766593658724105</v>
          </cell>
          <cell r="N319">
            <v>308.04896427882488</v>
          </cell>
          <cell r="O319">
            <v>-82.80103572117514</v>
          </cell>
          <cell r="S319">
            <v>12</v>
          </cell>
        </row>
        <row r="320">
          <cell r="A320" t="str">
            <v>Emmerich Cermak</v>
          </cell>
          <cell r="B320" t="b">
            <v>1</v>
          </cell>
          <cell r="C320">
            <v>1993</v>
          </cell>
          <cell r="D320">
            <v>396.61</v>
          </cell>
          <cell r="E320">
            <v>19.900150526843955</v>
          </cell>
          <cell r="F320">
            <v>743</v>
          </cell>
          <cell r="G320">
            <v>120.15</v>
          </cell>
          <cell r="H320">
            <v>16.170928667563931</v>
          </cell>
          <cell r="I320">
            <v>2736</v>
          </cell>
          <cell r="J320">
            <v>516.76</v>
          </cell>
          <cell r="K320">
            <v>18.887426900584796</v>
          </cell>
          <cell r="L320">
            <v>257.01502113761848</v>
          </cell>
          <cell r="M320">
            <v>56.118159980378984</v>
          </cell>
          <cell r="N320">
            <v>313.13318111799748</v>
          </cell>
          <cell r="O320">
            <v>-83.476818882002533</v>
          </cell>
          <cell r="S320">
            <v>13</v>
          </cell>
        </row>
        <row r="321">
          <cell r="A321" t="str">
            <v>Franz Kok 1</v>
          </cell>
          <cell r="B321" t="b">
            <v>1</v>
          </cell>
          <cell r="C321">
            <v>1968</v>
          </cell>
          <cell r="D321">
            <v>407.12</v>
          </cell>
          <cell r="E321">
            <v>20.6869918699187</v>
          </cell>
          <cell r="F321">
            <v>953</v>
          </cell>
          <cell r="G321">
            <v>146.61000000000001</v>
          </cell>
          <cell r="H321">
            <v>15.384050367261281</v>
          </cell>
          <cell r="I321">
            <v>2921</v>
          </cell>
          <cell r="J321">
            <v>553.73</v>
          </cell>
          <cell r="K321">
            <v>18.956864087641222</v>
          </cell>
          <cell r="L321">
            <v>263.82581227288074</v>
          </cell>
          <cell r="M321">
            <v>55.414219187850406</v>
          </cell>
          <cell r="N321">
            <v>319.24003146073113</v>
          </cell>
          <cell r="O321">
            <v>-87.879968539268873</v>
          </cell>
          <cell r="S321">
            <v>1</v>
          </cell>
        </row>
        <row r="322">
          <cell r="A322" t="str">
            <v>Franz Kok 2</v>
          </cell>
          <cell r="B322" t="b">
            <v>1</v>
          </cell>
          <cell r="C322">
            <v>1882</v>
          </cell>
          <cell r="D322">
            <v>395.03</v>
          </cell>
          <cell r="E322">
            <v>20.989904357066948</v>
          </cell>
          <cell r="F322">
            <v>1075</v>
          </cell>
          <cell r="G322">
            <v>160.04</v>
          </cell>
          <cell r="H322">
            <v>14.887441860465115</v>
          </cell>
          <cell r="I322">
            <v>2957</v>
          </cell>
          <cell r="J322">
            <v>555.06999999999994</v>
          </cell>
          <cell r="K322">
            <v>18.771389922218461</v>
          </cell>
          <cell r="L322">
            <v>255.99113436371604</v>
          </cell>
          <cell r="M322">
            <v>52.992662861552063</v>
          </cell>
          <cell r="N322">
            <v>308.98379722526812</v>
          </cell>
          <cell r="O322">
            <v>-86.046202774731853</v>
          </cell>
          <cell r="S322">
            <v>2</v>
          </cell>
        </row>
        <row r="323">
          <cell r="A323" t="str">
            <v>Meizhu Wang</v>
          </cell>
          <cell r="B323" t="b">
            <v>1</v>
          </cell>
          <cell r="C323">
            <v>1540</v>
          </cell>
          <cell r="D323">
            <v>272.06</v>
          </cell>
          <cell r="E323">
            <v>17.666233766233766</v>
          </cell>
          <cell r="F323">
            <v>1383</v>
          </cell>
          <cell r="G323">
            <v>140.97999999999999</v>
          </cell>
          <cell r="H323">
            <v>10.193781634128705</v>
          </cell>
          <cell r="I323">
            <v>2923</v>
          </cell>
          <cell r="J323">
            <v>413.03999999999996</v>
          </cell>
          <cell r="K323">
            <v>14.130687649674989</v>
          </cell>
          <cell r="L323">
            <v>176.30293399233625</v>
          </cell>
          <cell r="M323">
            <v>43.362752819760992</v>
          </cell>
          <cell r="N323">
            <v>219.66568681209725</v>
          </cell>
          <cell r="O323">
            <v>-52.394313187902753</v>
          </cell>
          <cell r="S323">
            <v>3</v>
          </cell>
        </row>
        <row r="324">
          <cell r="A324" t="str">
            <v>Michaela Erkl</v>
          </cell>
          <cell r="B324" t="b">
            <v>1</v>
          </cell>
          <cell r="C324">
            <v>1204</v>
          </cell>
          <cell r="D324">
            <v>289.33999999999997</v>
          </cell>
          <cell r="E324">
            <v>24.03156146179402</v>
          </cell>
          <cell r="F324">
            <v>961</v>
          </cell>
          <cell r="G324">
            <v>143.19</v>
          </cell>
          <cell r="H324">
            <v>14.900104058272632</v>
          </cell>
          <cell r="I324">
            <v>2165</v>
          </cell>
          <cell r="J324">
            <v>432.53</v>
          </cell>
          <cell r="K324">
            <v>19.978290993071592</v>
          </cell>
          <cell r="L324">
            <v>187.50088554488923</v>
          </cell>
          <cell r="M324">
            <v>33.901788568176769</v>
          </cell>
          <cell r="N324">
            <v>221.40267411306598</v>
          </cell>
          <cell r="O324">
            <v>-67.937325886933991</v>
          </cell>
          <cell r="S324">
            <v>4</v>
          </cell>
        </row>
        <row r="325">
          <cell r="A325" t="str">
            <v>Michael Knoll</v>
          </cell>
          <cell r="B325" t="b">
            <v>1</v>
          </cell>
          <cell r="C325">
            <v>5015</v>
          </cell>
          <cell r="D325">
            <v>798.08</v>
          </cell>
          <cell r="E325">
            <v>15.913858424725824</v>
          </cell>
          <cell r="F325">
            <v>2070</v>
          </cell>
          <cell r="G325">
            <v>260.20999999999998</v>
          </cell>
          <cell r="H325">
            <v>12.570531400966184</v>
          </cell>
          <cell r="I325">
            <v>7085</v>
          </cell>
          <cell r="J325">
            <v>1058.29</v>
          </cell>
          <cell r="K325">
            <v>14.937050105857445</v>
          </cell>
          <cell r="L325">
            <v>517.17946614939251</v>
          </cell>
          <cell r="M325">
            <v>141.21052298123465</v>
          </cell>
          <cell r="N325">
            <v>658.3899891306271</v>
          </cell>
          <cell r="O325">
            <v>-139.69001086937294</v>
          </cell>
          <cell r="S325">
            <v>5</v>
          </cell>
        </row>
        <row r="326">
          <cell r="A326" t="str">
            <v>Johanna Höfler-Holzner</v>
          </cell>
          <cell r="B326" t="b">
            <v>1</v>
          </cell>
          <cell r="C326">
            <v>2652</v>
          </cell>
          <cell r="D326">
            <v>486.93999999999994</v>
          </cell>
          <cell r="E326">
            <v>18.36123680241327</v>
          </cell>
          <cell r="F326">
            <v>1590</v>
          </cell>
          <cell r="G326">
            <v>209.55</v>
          </cell>
          <cell r="H326">
            <v>13.17924528301887</v>
          </cell>
          <cell r="I326">
            <v>4242</v>
          </cell>
          <cell r="J326">
            <v>696.49</v>
          </cell>
          <cell r="K326">
            <v>16.41890617633192</v>
          </cell>
          <cell r="L326">
            <v>315.55153524306479</v>
          </cell>
          <cell r="M326">
            <v>74.674039271432562</v>
          </cell>
          <cell r="N326">
            <v>390.22557451449734</v>
          </cell>
          <cell r="O326">
            <v>-96.714425485502602</v>
          </cell>
          <cell r="S326">
            <v>6</v>
          </cell>
        </row>
        <row r="327">
          <cell r="A327" t="str">
            <v>Gantsch</v>
          </cell>
          <cell r="B327" t="b">
            <v>1</v>
          </cell>
          <cell r="C327">
            <v>1188</v>
          </cell>
          <cell r="D327">
            <v>2147.7008519999999</v>
          </cell>
          <cell r="E327">
            <v>180.78289999999998</v>
          </cell>
          <cell r="F327">
            <v>980</v>
          </cell>
          <cell r="G327">
            <v>1281.2000600000001</v>
          </cell>
          <cell r="H327">
            <v>130.7347</v>
          </cell>
          <cell r="I327">
            <v>2168</v>
          </cell>
          <cell r="J327">
            <v>3428.9009120000001</v>
          </cell>
          <cell r="K327">
            <v>158.15963616236161</v>
          </cell>
          <cell r="L327">
            <v>1391.7737320643987</v>
          </cell>
          <cell r="M327">
            <v>33.451266460958472</v>
          </cell>
          <cell r="N327">
            <v>1425.2249985253573</v>
          </cell>
          <cell r="O327">
            <v>-722.47585347464269</v>
          </cell>
          <cell r="S327">
            <v>7</v>
          </cell>
        </row>
        <row r="328">
          <cell r="A328" t="str">
            <v>Renate Pink</v>
          </cell>
          <cell r="B328" t="b">
            <v>1</v>
          </cell>
          <cell r="C328">
            <v>2101</v>
          </cell>
          <cell r="D328">
            <v>365.2</v>
          </cell>
          <cell r="E328">
            <v>17.38219895287958</v>
          </cell>
          <cell r="F328">
            <v>2246</v>
          </cell>
          <cell r="G328">
            <v>241.11999999999998</v>
          </cell>
          <cell r="H328">
            <v>10.735529830810329</v>
          </cell>
          <cell r="I328">
            <v>4347</v>
          </cell>
          <cell r="J328">
            <v>606.31999999999994</v>
          </cell>
          <cell r="K328">
            <v>13.948010121923163</v>
          </cell>
          <cell r="L328">
            <v>236.66041128427992</v>
          </cell>
          <cell r="M328">
            <v>59.159184204102488</v>
          </cell>
          <cell r="N328">
            <v>295.81959548838239</v>
          </cell>
          <cell r="O328">
            <v>-69.380404511617598</v>
          </cell>
          <cell r="S328">
            <v>8</v>
          </cell>
        </row>
        <row r="329">
          <cell r="A329" t="str">
            <v>Cheng</v>
          </cell>
          <cell r="B329" t="b">
            <v>1</v>
          </cell>
          <cell r="C329">
            <v>1540</v>
          </cell>
          <cell r="D329">
            <v>272.06</v>
          </cell>
          <cell r="E329">
            <v>17.666233766233766</v>
          </cell>
          <cell r="F329">
            <v>1383</v>
          </cell>
          <cell r="G329">
            <v>140.97999999999999</v>
          </cell>
          <cell r="H329">
            <v>10.193781634128705</v>
          </cell>
          <cell r="I329">
            <v>2923</v>
          </cell>
          <cell r="J329">
            <v>413.03999999999996</v>
          </cell>
          <cell r="K329">
            <v>14.130687649674989</v>
          </cell>
          <cell r="L329">
            <v>176.30293399233625</v>
          </cell>
          <cell r="M329">
            <v>43.362752819760992</v>
          </cell>
          <cell r="N329">
            <v>219.66568681209725</v>
          </cell>
          <cell r="O329">
            <v>-52.394313187902753</v>
          </cell>
          <cell r="S329">
            <v>9</v>
          </cell>
        </row>
        <row r="330">
          <cell r="A330" t="str">
            <v>Iris Shio-Ling Moldiz</v>
          </cell>
          <cell r="B330" t="b">
            <v>1</v>
          </cell>
          <cell r="C330">
            <v>5859</v>
          </cell>
          <cell r="D330">
            <v>920.99</v>
          </cell>
          <cell r="E330">
            <v>15.719235364396656</v>
          </cell>
          <cell r="F330">
            <v>0</v>
          </cell>
          <cell r="G330">
            <v>41.72</v>
          </cell>
          <cell r="H330">
            <v>0</v>
          </cell>
          <cell r="I330">
            <v>5859</v>
          </cell>
          <cell r="J330">
            <v>962.71</v>
          </cell>
          <cell r="K330">
            <v>16.431302270011948</v>
          </cell>
          <cell r="L330">
            <v>596.8287847445481</v>
          </cell>
          <cell r="M330">
            <v>164.97556413699974</v>
          </cell>
          <cell r="N330">
            <v>761.80434888154787</v>
          </cell>
          <cell r="O330">
            <v>-159.18565111845214</v>
          </cell>
          <cell r="S330">
            <v>10</v>
          </cell>
        </row>
        <row r="331">
          <cell r="A331" t="str">
            <v>Auguste Heidinger</v>
          </cell>
          <cell r="B331" t="b">
            <v>1</v>
          </cell>
          <cell r="C331">
            <v>1945</v>
          </cell>
          <cell r="D331">
            <v>390.85</v>
          </cell>
          <cell r="E331">
            <v>20.095115681233935</v>
          </cell>
          <cell r="F331">
            <v>1318</v>
          </cell>
          <cell r="G331">
            <v>180.85</v>
          </cell>
          <cell r="H331">
            <v>13.721547799696509</v>
          </cell>
          <cell r="I331">
            <v>3263</v>
          </cell>
          <cell r="J331">
            <v>571.70000000000005</v>
          </cell>
          <cell r="K331">
            <v>17.520686484829913</v>
          </cell>
          <cell r="L331">
            <v>253.28237062010081</v>
          </cell>
          <cell r="M331">
            <v>54.766593658724105</v>
          </cell>
          <cell r="N331">
            <v>308.04896427882488</v>
          </cell>
          <cell r="O331">
            <v>-82.80103572117514</v>
          </cell>
          <cell r="S331">
            <v>11</v>
          </cell>
        </row>
        <row r="332">
          <cell r="A332" t="str">
            <v>Ronald Hofer</v>
          </cell>
          <cell r="B332" t="b">
            <v>1</v>
          </cell>
          <cell r="C332">
            <v>1945</v>
          </cell>
          <cell r="D332">
            <v>390.85</v>
          </cell>
          <cell r="E332">
            <v>20.095115681233935</v>
          </cell>
          <cell r="F332">
            <v>1318</v>
          </cell>
          <cell r="G332">
            <v>180.85</v>
          </cell>
          <cell r="H332">
            <v>13.721547799696509</v>
          </cell>
          <cell r="I332">
            <v>3263</v>
          </cell>
          <cell r="J332">
            <v>571.70000000000005</v>
          </cell>
          <cell r="K332">
            <v>17.520686484829913</v>
          </cell>
          <cell r="L332">
            <v>253.28237062010081</v>
          </cell>
          <cell r="M332">
            <v>54.766593658724105</v>
          </cell>
          <cell r="N332">
            <v>308.04896427882488</v>
          </cell>
          <cell r="O332">
            <v>-82.80103572117514</v>
          </cell>
          <cell r="S332">
            <v>12</v>
          </cell>
        </row>
        <row r="333">
          <cell r="A333" t="str">
            <v>Emmerich Cermak</v>
          </cell>
          <cell r="B333" t="b">
            <v>1</v>
          </cell>
          <cell r="C333">
            <v>1993</v>
          </cell>
          <cell r="D333">
            <v>396.61</v>
          </cell>
          <cell r="E333">
            <v>19.900150526843955</v>
          </cell>
          <cell r="F333">
            <v>743</v>
          </cell>
          <cell r="G333">
            <v>120.15</v>
          </cell>
          <cell r="H333">
            <v>16.170928667563931</v>
          </cell>
          <cell r="I333">
            <v>2736</v>
          </cell>
          <cell r="J333">
            <v>516.76</v>
          </cell>
          <cell r="K333">
            <v>18.887426900584796</v>
          </cell>
          <cell r="L333">
            <v>257.01502113761848</v>
          </cell>
          <cell r="M333">
            <v>56.118159980378984</v>
          </cell>
          <cell r="N333">
            <v>313.13318111799748</v>
          </cell>
          <cell r="O333">
            <v>-83.476818882002533</v>
          </cell>
          <cell r="S333">
            <v>13</v>
          </cell>
        </row>
        <row r="334">
          <cell r="A334" t="str">
            <v>Franz Kok 1</v>
          </cell>
          <cell r="B334" t="b">
            <v>1</v>
          </cell>
          <cell r="C334">
            <v>1968</v>
          </cell>
          <cell r="D334">
            <v>407.12</v>
          </cell>
          <cell r="E334">
            <v>20.6869918699187</v>
          </cell>
          <cell r="F334">
            <v>953</v>
          </cell>
          <cell r="G334">
            <v>146.61000000000001</v>
          </cell>
          <cell r="H334">
            <v>15.384050367261281</v>
          </cell>
          <cell r="I334">
            <v>2921</v>
          </cell>
          <cell r="J334">
            <v>553.73</v>
          </cell>
          <cell r="K334">
            <v>18.956864087641222</v>
          </cell>
          <cell r="L334">
            <v>263.82581227288074</v>
          </cell>
          <cell r="M334">
            <v>55.414219187850406</v>
          </cell>
          <cell r="N334">
            <v>319.24003146073113</v>
          </cell>
          <cell r="O334">
            <v>-87.879968539268873</v>
          </cell>
          <cell r="S334">
            <v>1</v>
          </cell>
        </row>
        <row r="335">
          <cell r="A335" t="str">
            <v>Franz Kok 2</v>
          </cell>
          <cell r="B335" t="b">
            <v>1</v>
          </cell>
          <cell r="C335">
            <v>1882</v>
          </cell>
          <cell r="D335">
            <v>395.03</v>
          </cell>
          <cell r="E335">
            <v>20.989904357066948</v>
          </cell>
          <cell r="F335">
            <v>1075</v>
          </cell>
          <cell r="G335">
            <v>160.04</v>
          </cell>
          <cell r="H335">
            <v>14.887441860465115</v>
          </cell>
          <cell r="I335">
            <v>2957</v>
          </cell>
          <cell r="J335">
            <v>555.06999999999994</v>
          </cell>
          <cell r="K335">
            <v>18.771389922218461</v>
          </cell>
          <cell r="L335">
            <v>255.99113436371604</v>
          </cell>
          <cell r="M335">
            <v>52.992662861552063</v>
          </cell>
          <cell r="N335">
            <v>308.98379722526812</v>
          </cell>
          <cell r="O335">
            <v>-86.046202774731853</v>
          </cell>
          <cell r="S335">
            <v>2</v>
          </cell>
        </row>
        <row r="336">
          <cell r="A336" t="str">
            <v>Meizhu Wang</v>
          </cell>
          <cell r="B336" t="b">
            <v>1</v>
          </cell>
          <cell r="C336">
            <v>1540</v>
          </cell>
          <cell r="D336">
            <v>272.06</v>
          </cell>
          <cell r="E336">
            <v>17.666233766233766</v>
          </cell>
          <cell r="F336">
            <v>1383</v>
          </cell>
          <cell r="G336">
            <v>140.97999999999999</v>
          </cell>
          <cell r="H336">
            <v>10.193781634128705</v>
          </cell>
          <cell r="I336">
            <v>2923</v>
          </cell>
          <cell r="J336">
            <v>413.03999999999996</v>
          </cell>
          <cell r="K336">
            <v>14.130687649674989</v>
          </cell>
          <cell r="L336">
            <v>176.30293399233625</v>
          </cell>
          <cell r="M336">
            <v>43.362752819760992</v>
          </cell>
          <cell r="N336">
            <v>219.66568681209725</v>
          </cell>
          <cell r="O336">
            <v>-52.394313187902753</v>
          </cell>
          <cell r="S336">
            <v>3</v>
          </cell>
        </row>
        <row r="337">
          <cell r="A337" t="str">
            <v>Michaela Erkl</v>
          </cell>
          <cell r="B337" t="b">
            <v>1</v>
          </cell>
          <cell r="C337">
            <v>1204</v>
          </cell>
          <cell r="D337">
            <v>289.33999999999997</v>
          </cell>
          <cell r="E337">
            <v>24.03156146179402</v>
          </cell>
          <cell r="F337">
            <v>961</v>
          </cell>
          <cell r="G337">
            <v>143.19</v>
          </cell>
          <cell r="H337">
            <v>14.900104058272632</v>
          </cell>
          <cell r="I337">
            <v>2165</v>
          </cell>
          <cell r="J337">
            <v>432.53</v>
          </cell>
          <cell r="K337">
            <v>19.978290993071592</v>
          </cell>
          <cell r="L337">
            <v>187.50088554488923</v>
          </cell>
          <cell r="M337">
            <v>33.901788568176769</v>
          </cell>
          <cell r="N337">
            <v>221.40267411306598</v>
          </cell>
          <cell r="O337">
            <v>-67.937325886933991</v>
          </cell>
          <cell r="S337">
            <v>4</v>
          </cell>
        </row>
        <row r="338">
          <cell r="A338" t="str">
            <v>Michael Knoll</v>
          </cell>
          <cell r="B338" t="b">
            <v>1</v>
          </cell>
          <cell r="C338">
            <v>5015</v>
          </cell>
          <cell r="D338">
            <v>798.08</v>
          </cell>
          <cell r="E338">
            <v>15.913858424725824</v>
          </cell>
          <cell r="F338">
            <v>2070</v>
          </cell>
          <cell r="G338">
            <v>260.20999999999998</v>
          </cell>
          <cell r="H338">
            <v>12.570531400966184</v>
          </cell>
          <cell r="I338">
            <v>7085</v>
          </cell>
          <cell r="J338">
            <v>1058.29</v>
          </cell>
          <cell r="K338">
            <v>14.937050105857445</v>
          </cell>
          <cell r="L338">
            <v>517.17946614939251</v>
          </cell>
          <cell r="M338">
            <v>141.21052298123465</v>
          </cell>
          <cell r="N338">
            <v>658.3899891306271</v>
          </cell>
          <cell r="O338">
            <v>-139.69001086937294</v>
          </cell>
          <cell r="S338">
            <v>5</v>
          </cell>
        </row>
        <row r="339">
          <cell r="A339" t="str">
            <v>Johanna Höfler-Holzner</v>
          </cell>
          <cell r="B339" t="b">
            <v>1</v>
          </cell>
          <cell r="C339">
            <v>2652</v>
          </cell>
          <cell r="D339">
            <v>486.93999999999994</v>
          </cell>
          <cell r="E339">
            <v>18.36123680241327</v>
          </cell>
          <cell r="F339">
            <v>1590</v>
          </cell>
          <cell r="G339">
            <v>209.55</v>
          </cell>
          <cell r="H339">
            <v>13.17924528301887</v>
          </cell>
          <cell r="I339">
            <v>4242</v>
          </cell>
          <cell r="J339">
            <v>696.49</v>
          </cell>
          <cell r="K339">
            <v>16.41890617633192</v>
          </cell>
          <cell r="L339">
            <v>315.55153524306479</v>
          </cell>
          <cell r="M339">
            <v>74.674039271432562</v>
          </cell>
          <cell r="N339">
            <v>390.22557451449734</v>
          </cell>
          <cell r="O339">
            <v>-96.714425485502602</v>
          </cell>
          <cell r="S339">
            <v>6</v>
          </cell>
        </row>
        <row r="340">
          <cell r="A340" t="str">
            <v>Gantsch</v>
          </cell>
          <cell r="B340" t="b">
            <v>1</v>
          </cell>
          <cell r="C340">
            <v>1188</v>
          </cell>
          <cell r="D340">
            <v>2147.7008519999999</v>
          </cell>
          <cell r="E340">
            <v>180.78289999999998</v>
          </cell>
          <cell r="F340">
            <v>980</v>
          </cell>
          <cell r="G340">
            <v>1281.2000600000001</v>
          </cell>
          <cell r="H340">
            <v>130.7347</v>
          </cell>
          <cell r="I340">
            <v>2168</v>
          </cell>
          <cell r="J340">
            <v>3428.9009120000001</v>
          </cell>
          <cell r="K340">
            <v>158.15963616236161</v>
          </cell>
          <cell r="L340">
            <v>1391.7737320643987</v>
          </cell>
          <cell r="M340">
            <v>33.451266460958472</v>
          </cell>
          <cell r="N340">
            <v>1425.2249985253573</v>
          </cell>
          <cell r="O340">
            <v>-722.47585347464269</v>
          </cell>
          <cell r="S340">
            <v>7</v>
          </cell>
        </row>
        <row r="341">
          <cell r="A341" t="str">
            <v>Renate Pink</v>
          </cell>
          <cell r="B341" t="b">
            <v>1</v>
          </cell>
          <cell r="C341">
            <v>2101</v>
          </cell>
          <cell r="D341">
            <v>365.2</v>
          </cell>
          <cell r="E341">
            <v>17.38219895287958</v>
          </cell>
          <cell r="F341">
            <v>2246</v>
          </cell>
          <cell r="G341">
            <v>241.11999999999998</v>
          </cell>
          <cell r="H341">
            <v>10.735529830810329</v>
          </cell>
          <cell r="I341">
            <v>4347</v>
          </cell>
          <cell r="J341">
            <v>606.31999999999994</v>
          </cell>
          <cell r="K341">
            <v>13.948010121923163</v>
          </cell>
          <cell r="L341">
            <v>236.66041128427992</v>
          </cell>
          <cell r="M341">
            <v>59.159184204102488</v>
          </cell>
          <cell r="N341">
            <v>295.81959548838239</v>
          </cell>
          <cell r="O341">
            <v>-69.380404511617598</v>
          </cell>
          <cell r="S341">
            <v>8</v>
          </cell>
        </row>
        <row r="342">
          <cell r="A342" t="str">
            <v>Cheng</v>
          </cell>
          <cell r="B342" t="b">
            <v>1</v>
          </cell>
          <cell r="C342">
            <v>1540</v>
          </cell>
          <cell r="D342">
            <v>272.06</v>
          </cell>
          <cell r="E342">
            <v>17.666233766233766</v>
          </cell>
          <cell r="F342">
            <v>1383</v>
          </cell>
          <cell r="G342">
            <v>140.97999999999999</v>
          </cell>
          <cell r="H342">
            <v>10.193781634128705</v>
          </cell>
          <cell r="I342">
            <v>2923</v>
          </cell>
          <cell r="J342">
            <v>413.03999999999996</v>
          </cell>
          <cell r="K342">
            <v>14.130687649674989</v>
          </cell>
          <cell r="L342">
            <v>176.30293399233625</v>
          </cell>
          <cell r="M342">
            <v>43.362752819760992</v>
          </cell>
          <cell r="N342">
            <v>219.66568681209725</v>
          </cell>
          <cell r="O342">
            <v>-52.394313187902753</v>
          </cell>
          <cell r="S342">
            <v>9</v>
          </cell>
        </row>
        <row r="343">
          <cell r="A343" t="str">
            <v>Iris Shio-Ling Moldiz</v>
          </cell>
          <cell r="B343" t="b">
            <v>1</v>
          </cell>
          <cell r="C343">
            <v>5859</v>
          </cell>
          <cell r="D343">
            <v>920.99</v>
          </cell>
          <cell r="E343">
            <v>15.719235364396656</v>
          </cell>
          <cell r="F343">
            <v>0</v>
          </cell>
          <cell r="G343">
            <v>41.72</v>
          </cell>
          <cell r="H343">
            <v>0</v>
          </cell>
          <cell r="I343">
            <v>5859</v>
          </cell>
          <cell r="J343">
            <v>962.71</v>
          </cell>
          <cell r="K343">
            <v>16.431302270011948</v>
          </cell>
          <cell r="L343">
            <v>596.8287847445481</v>
          </cell>
          <cell r="M343">
            <v>164.97556413699974</v>
          </cell>
          <cell r="N343">
            <v>761.80434888154787</v>
          </cell>
          <cell r="O343">
            <v>-159.18565111845214</v>
          </cell>
          <cell r="S343">
            <v>10</v>
          </cell>
        </row>
        <row r="344">
          <cell r="A344" t="str">
            <v>Auguste Heidinger</v>
          </cell>
          <cell r="B344" t="b">
            <v>1</v>
          </cell>
          <cell r="C344">
            <v>1945</v>
          </cell>
          <cell r="D344">
            <v>390.85</v>
          </cell>
          <cell r="E344">
            <v>20.095115681233935</v>
          </cell>
          <cell r="F344">
            <v>1318</v>
          </cell>
          <cell r="G344">
            <v>180.85</v>
          </cell>
          <cell r="H344">
            <v>13.721547799696509</v>
          </cell>
          <cell r="I344">
            <v>3263</v>
          </cell>
          <cell r="J344">
            <v>571.70000000000005</v>
          </cell>
          <cell r="K344">
            <v>17.520686484829913</v>
          </cell>
          <cell r="L344">
            <v>253.28237062010081</v>
          </cell>
          <cell r="M344">
            <v>54.766593658724105</v>
          </cell>
          <cell r="N344">
            <v>308.04896427882488</v>
          </cell>
          <cell r="O344">
            <v>-82.80103572117514</v>
          </cell>
          <cell r="S344">
            <v>11</v>
          </cell>
        </row>
        <row r="345">
          <cell r="A345" t="str">
            <v>Ronald Hofer</v>
          </cell>
          <cell r="B345" t="b">
            <v>1</v>
          </cell>
          <cell r="C345">
            <v>1945</v>
          </cell>
          <cell r="D345">
            <v>390.85</v>
          </cell>
          <cell r="E345">
            <v>20.095115681233935</v>
          </cell>
          <cell r="F345">
            <v>1318</v>
          </cell>
          <cell r="G345">
            <v>180.85</v>
          </cell>
          <cell r="H345">
            <v>13.721547799696509</v>
          </cell>
          <cell r="I345">
            <v>3263</v>
          </cell>
          <cell r="J345">
            <v>571.70000000000005</v>
          </cell>
          <cell r="K345">
            <v>17.520686484829913</v>
          </cell>
          <cell r="L345">
            <v>253.28237062010081</v>
          </cell>
          <cell r="M345">
            <v>54.766593658724105</v>
          </cell>
          <cell r="N345">
            <v>308.04896427882488</v>
          </cell>
          <cell r="O345">
            <v>-82.80103572117514</v>
          </cell>
          <cell r="S345">
            <v>12</v>
          </cell>
        </row>
        <row r="346">
          <cell r="A346" t="str">
            <v>Emmerich Cermak</v>
          </cell>
          <cell r="B346" t="b">
            <v>1</v>
          </cell>
          <cell r="C346">
            <v>1993</v>
          </cell>
          <cell r="D346">
            <v>396.61</v>
          </cell>
          <cell r="E346">
            <v>19.900150526843955</v>
          </cell>
          <cell r="F346">
            <v>743</v>
          </cell>
          <cell r="G346">
            <v>120.15</v>
          </cell>
          <cell r="H346">
            <v>16.170928667563931</v>
          </cell>
          <cell r="I346">
            <v>2736</v>
          </cell>
          <cell r="J346">
            <v>516.76</v>
          </cell>
          <cell r="K346">
            <v>18.887426900584796</v>
          </cell>
          <cell r="L346">
            <v>257.01502113761848</v>
          </cell>
          <cell r="M346">
            <v>56.118159980378984</v>
          </cell>
          <cell r="N346">
            <v>313.13318111799748</v>
          </cell>
          <cell r="O346">
            <v>-83.476818882002533</v>
          </cell>
          <cell r="S346">
            <v>13</v>
          </cell>
        </row>
        <row r="347">
          <cell r="A347" t="str">
            <v>Michaela Erkl</v>
          </cell>
          <cell r="B347" t="b">
            <v>1</v>
          </cell>
          <cell r="C347">
            <v>1204</v>
          </cell>
          <cell r="D347">
            <v>289.33999999999997</v>
          </cell>
          <cell r="E347">
            <v>24.03156146179402</v>
          </cell>
          <cell r="F347">
            <v>961</v>
          </cell>
          <cell r="G347">
            <v>143.19</v>
          </cell>
          <cell r="H347">
            <v>14.900104058272632</v>
          </cell>
          <cell r="I347">
            <v>2165</v>
          </cell>
          <cell r="J347">
            <v>432.53</v>
          </cell>
          <cell r="K347">
            <v>19.978290993071592</v>
          </cell>
          <cell r="L347">
            <v>187.50088554488923</v>
          </cell>
          <cell r="M347">
            <v>33.901788568176769</v>
          </cell>
          <cell r="N347">
            <v>221.40267411306598</v>
          </cell>
          <cell r="O347">
            <v>-67.937325886933991</v>
          </cell>
          <cell r="S347">
            <v>4</v>
          </cell>
        </row>
        <row r="348">
          <cell r="A348" t="str">
            <v>Michael Knoll</v>
          </cell>
          <cell r="B348" t="b">
            <v>1</v>
          </cell>
          <cell r="C348">
            <v>5015</v>
          </cell>
          <cell r="D348">
            <v>798.08</v>
          </cell>
          <cell r="E348">
            <v>15.913858424725824</v>
          </cell>
          <cell r="F348">
            <v>2070</v>
          </cell>
          <cell r="G348">
            <v>260.20999999999998</v>
          </cell>
          <cell r="H348">
            <v>12.570531400966184</v>
          </cell>
          <cell r="I348">
            <v>7085</v>
          </cell>
          <cell r="J348">
            <v>1058.29</v>
          </cell>
          <cell r="K348">
            <v>14.937050105857445</v>
          </cell>
          <cell r="L348">
            <v>517.17946614939251</v>
          </cell>
          <cell r="M348">
            <v>141.21052298123465</v>
          </cell>
          <cell r="N348">
            <v>658.3899891306271</v>
          </cell>
          <cell r="O348">
            <v>-139.69001086937294</v>
          </cell>
          <cell r="S348">
            <v>5</v>
          </cell>
        </row>
        <row r="349">
          <cell r="A349" t="str">
            <v>Johanna Höfler-Holzner</v>
          </cell>
          <cell r="B349" t="b">
            <v>1</v>
          </cell>
          <cell r="C349">
            <v>2652</v>
          </cell>
          <cell r="D349">
            <v>486.93999999999994</v>
          </cell>
          <cell r="E349">
            <v>18.36123680241327</v>
          </cell>
          <cell r="F349">
            <v>1590</v>
          </cell>
          <cell r="G349">
            <v>209.55</v>
          </cell>
          <cell r="H349">
            <v>13.17924528301887</v>
          </cell>
          <cell r="I349">
            <v>4242</v>
          </cell>
          <cell r="J349">
            <v>696.49</v>
          </cell>
          <cell r="K349">
            <v>16.41890617633192</v>
          </cell>
          <cell r="L349">
            <v>315.55153524306479</v>
          </cell>
          <cell r="M349">
            <v>74.674039271432562</v>
          </cell>
          <cell r="N349">
            <v>390.22557451449734</v>
          </cell>
          <cell r="O349">
            <v>-96.714425485502602</v>
          </cell>
          <cell r="S349">
            <v>6</v>
          </cell>
        </row>
        <row r="350">
          <cell r="A350" t="str">
            <v>Gantsch</v>
          </cell>
          <cell r="B350" t="b">
            <v>1</v>
          </cell>
          <cell r="C350">
            <v>1188</v>
          </cell>
          <cell r="D350">
            <v>2147.7008519999999</v>
          </cell>
          <cell r="E350">
            <v>180.78289999999998</v>
          </cell>
          <cell r="F350">
            <v>980</v>
          </cell>
          <cell r="G350">
            <v>1281.2000600000001</v>
          </cell>
          <cell r="H350">
            <v>130.7347</v>
          </cell>
          <cell r="I350">
            <v>2168</v>
          </cell>
          <cell r="J350">
            <v>3428.9009120000001</v>
          </cell>
          <cell r="K350">
            <v>158.15963616236161</v>
          </cell>
          <cell r="L350">
            <v>1391.7737320643987</v>
          </cell>
          <cell r="M350">
            <v>33.451266460958472</v>
          </cell>
          <cell r="N350">
            <v>1425.2249985253573</v>
          </cell>
          <cell r="O350">
            <v>-722.47585347464269</v>
          </cell>
          <cell r="S350">
            <v>7</v>
          </cell>
        </row>
        <row r="351">
          <cell r="A351" t="str">
            <v>Franz Kok 2</v>
          </cell>
          <cell r="B351" t="b">
            <v>1</v>
          </cell>
          <cell r="C351">
            <v>1882</v>
          </cell>
          <cell r="D351">
            <v>395.03</v>
          </cell>
          <cell r="E351">
            <v>20.989904357066948</v>
          </cell>
          <cell r="F351">
            <v>1075</v>
          </cell>
          <cell r="G351">
            <v>160.04</v>
          </cell>
          <cell r="H351">
            <v>14.887441860465115</v>
          </cell>
          <cell r="I351">
            <v>2957</v>
          </cell>
          <cell r="J351">
            <v>555.06999999999994</v>
          </cell>
          <cell r="K351">
            <v>18.771389922218461</v>
          </cell>
          <cell r="L351">
            <v>255.99113436371604</v>
          </cell>
          <cell r="M351">
            <v>52.992662861552063</v>
          </cell>
          <cell r="N351">
            <v>308.98379722526812</v>
          </cell>
          <cell r="O351">
            <v>-86.046202774731853</v>
          </cell>
          <cell r="S351">
            <v>2</v>
          </cell>
        </row>
        <row r="352">
          <cell r="A352" t="str">
            <v>Meizhu Wang</v>
          </cell>
          <cell r="B352" t="b">
            <v>1</v>
          </cell>
          <cell r="C352">
            <v>1540</v>
          </cell>
          <cell r="D352">
            <v>272.06</v>
          </cell>
          <cell r="E352">
            <v>17.666233766233766</v>
          </cell>
          <cell r="F352">
            <v>1383</v>
          </cell>
          <cell r="G352">
            <v>140.97999999999999</v>
          </cell>
          <cell r="H352">
            <v>10.193781634128705</v>
          </cell>
          <cell r="I352">
            <v>2923</v>
          </cell>
          <cell r="J352">
            <v>413.03999999999996</v>
          </cell>
          <cell r="K352">
            <v>14.130687649674989</v>
          </cell>
          <cell r="L352">
            <v>176.30293399233625</v>
          </cell>
          <cell r="M352">
            <v>43.362752819760992</v>
          </cell>
          <cell r="N352">
            <v>219.66568681209725</v>
          </cell>
          <cell r="O352">
            <v>-52.394313187902753</v>
          </cell>
          <cell r="S352">
            <v>3</v>
          </cell>
        </row>
        <row r="353">
          <cell r="A353" t="str">
            <v>Michaela Erkl</v>
          </cell>
          <cell r="B353" t="b">
            <v>1</v>
          </cell>
          <cell r="C353">
            <v>1204</v>
          </cell>
          <cell r="D353">
            <v>289.33999999999997</v>
          </cell>
          <cell r="E353">
            <v>24.03156146179402</v>
          </cell>
          <cell r="F353">
            <v>961</v>
          </cell>
          <cell r="G353">
            <v>143.19</v>
          </cell>
          <cell r="H353">
            <v>14.900104058272632</v>
          </cell>
          <cell r="I353">
            <v>2165</v>
          </cell>
          <cell r="J353">
            <v>432.53</v>
          </cell>
          <cell r="K353">
            <v>19.978290993071592</v>
          </cell>
          <cell r="L353">
            <v>187.50088554488923</v>
          </cell>
          <cell r="M353">
            <v>33.901788568176769</v>
          </cell>
          <cell r="N353">
            <v>221.40267411306598</v>
          </cell>
          <cell r="O353">
            <v>-67.937325886933991</v>
          </cell>
          <cell r="S353">
            <v>4</v>
          </cell>
        </row>
        <row r="354">
          <cell r="A354" t="str">
            <v>Michael Knoll</v>
          </cell>
          <cell r="B354" t="b">
            <v>1</v>
          </cell>
          <cell r="C354">
            <v>5015</v>
          </cell>
          <cell r="D354">
            <v>798.08</v>
          </cell>
          <cell r="E354">
            <v>15.913858424725824</v>
          </cell>
          <cell r="F354">
            <v>2070</v>
          </cell>
          <cell r="G354">
            <v>260.20999999999998</v>
          </cell>
          <cell r="H354">
            <v>12.570531400966184</v>
          </cell>
          <cell r="I354">
            <v>7085</v>
          </cell>
          <cell r="J354">
            <v>1058.29</v>
          </cell>
          <cell r="K354">
            <v>14.937050105857445</v>
          </cell>
          <cell r="L354">
            <v>517.17946614939251</v>
          </cell>
          <cell r="M354">
            <v>141.21052298123465</v>
          </cell>
          <cell r="N354">
            <v>658.3899891306271</v>
          </cell>
          <cell r="O354">
            <v>-139.69001086937294</v>
          </cell>
          <cell r="S354">
            <v>5</v>
          </cell>
        </row>
        <row r="355">
          <cell r="A355" t="str">
            <v>Johanna Höfler-Holzner</v>
          </cell>
          <cell r="B355" t="b">
            <v>1</v>
          </cell>
          <cell r="C355">
            <v>2652</v>
          </cell>
          <cell r="D355">
            <v>486.93999999999994</v>
          </cell>
          <cell r="E355">
            <v>18.36123680241327</v>
          </cell>
          <cell r="F355">
            <v>1590</v>
          </cell>
          <cell r="G355">
            <v>209.55</v>
          </cell>
          <cell r="H355">
            <v>13.17924528301887</v>
          </cell>
          <cell r="I355">
            <v>4242</v>
          </cell>
          <cell r="J355">
            <v>696.49</v>
          </cell>
          <cell r="K355">
            <v>16.41890617633192</v>
          </cell>
          <cell r="L355">
            <v>315.55153524306479</v>
          </cell>
          <cell r="M355">
            <v>74.674039271432562</v>
          </cell>
          <cell r="N355">
            <v>390.22557451449734</v>
          </cell>
          <cell r="O355">
            <v>-96.714425485502602</v>
          </cell>
          <cell r="S355">
            <v>6</v>
          </cell>
        </row>
        <row r="356">
          <cell r="A356" t="str">
            <v>Gantsch</v>
          </cell>
          <cell r="B356" t="b">
            <v>1</v>
          </cell>
          <cell r="C356">
            <v>1188</v>
          </cell>
          <cell r="D356">
            <v>2147.7008519999999</v>
          </cell>
          <cell r="E356">
            <v>180.78289999999998</v>
          </cell>
          <cell r="F356">
            <v>980</v>
          </cell>
          <cell r="G356">
            <v>1281.2000600000001</v>
          </cell>
          <cell r="H356">
            <v>130.7347</v>
          </cell>
          <cell r="I356">
            <v>2168</v>
          </cell>
          <cell r="J356">
            <v>3428.9009120000001</v>
          </cell>
          <cell r="K356">
            <v>158.15963616236161</v>
          </cell>
          <cell r="L356">
            <v>1391.7737320643987</v>
          </cell>
          <cell r="M356">
            <v>33.451266460958472</v>
          </cell>
          <cell r="N356">
            <v>1425.2249985253573</v>
          </cell>
          <cell r="O356">
            <v>-722.47585347464269</v>
          </cell>
          <cell r="S356">
            <v>7</v>
          </cell>
        </row>
        <row r="357">
          <cell r="A357" t="str">
            <v>Renate Pink</v>
          </cell>
          <cell r="B357" t="b">
            <v>1</v>
          </cell>
          <cell r="C357">
            <v>2101</v>
          </cell>
          <cell r="D357">
            <v>365.2</v>
          </cell>
          <cell r="E357">
            <v>17.38219895287958</v>
          </cell>
          <cell r="F357">
            <v>2246</v>
          </cell>
          <cell r="G357">
            <v>241.11999999999998</v>
          </cell>
          <cell r="H357">
            <v>10.735529830810329</v>
          </cell>
          <cell r="I357">
            <v>4347</v>
          </cell>
          <cell r="J357">
            <v>606.31999999999994</v>
          </cell>
          <cell r="K357">
            <v>13.948010121923163</v>
          </cell>
          <cell r="L357">
            <v>236.66041128427992</v>
          </cell>
          <cell r="M357">
            <v>59.159184204102488</v>
          </cell>
          <cell r="N357">
            <v>295.81959548838239</v>
          </cell>
          <cell r="O357">
            <v>-69.380404511617598</v>
          </cell>
          <cell r="S357">
            <v>8</v>
          </cell>
        </row>
        <row r="358">
          <cell r="A358" t="str">
            <v>Cheng</v>
          </cell>
          <cell r="B358" t="b">
            <v>1</v>
          </cell>
          <cell r="C358">
            <v>1540</v>
          </cell>
          <cell r="D358">
            <v>272.06</v>
          </cell>
          <cell r="E358">
            <v>17.666233766233766</v>
          </cell>
          <cell r="F358">
            <v>1383</v>
          </cell>
          <cell r="G358">
            <v>140.97999999999999</v>
          </cell>
          <cell r="H358">
            <v>10.193781634128705</v>
          </cell>
          <cell r="I358">
            <v>2923</v>
          </cell>
          <cell r="J358">
            <v>413.03999999999996</v>
          </cell>
          <cell r="K358">
            <v>14.130687649674989</v>
          </cell>
          <cell r="L358">
            <v>176.30293399233625</v>
          </cell>
          <cell r="M358">
            <v>43.362752819760992</v>
          </cell>
          <cell r="N358">
            <v>219.66568681209725</v>
          </cell>
          <cell r="O358">
            <v>-52.394313187902753</v>
          </cell>
          <cell r="S358">
            <v>9</v>
          </cell>
        </row>
        <row r="359">
          <cell r="A359" t="str">
            <v>Iris Shio-Ling Moldiz</v>
          </cell>
          <cell r="B359" t="b">
            <v>1</v>
          </cell>
          <cell r="C359">
            <v>5859</v>
          </cell>
          <cell r="D359">
            <v>920.99</v>
          </cell>
          <cell r="E359">
            <v>15.719235364396656</v>
          </cell>
          <cell r="F359">
            <v>0</v>
          </cell>
          <cell r="G359">
            <v>41.72</v>
          </cell>
          <cell r="H359">
            <v>0</v>
          </cell>
          <cell r="I359">
            <v>5859</v>
          </cell>
          <cell r="J359">
            <v>962.71</v>
          </cell>
          <cell r="K359">
            <v>16.431302270011948</v>
          </cell>
          <cell r="L359">
            <v>596.8287847445481</v>
          </cell>
          <cell r="M359">
            <v>164.97556413699974</v>
          </cell>
          <cell r="N359">
            <v>761.80434888154787</v>
          </cell>
          <cell r="O359">
            <v>-159.18565111845214</v>
          </cell>
          <cell r="S359">
            <v>10</v>
          </cell>
        </row>
        <row r="360">
          <cell r="A360" t="str">
            <v>Auguste Heidinger</v>
          </cell>
          <cell r="B360" t="b">
            <v>1</v>
          </cell>
          <cell r="C360">
            <v>1945</v>
          </cell>
          <cell r="D360">
            <v>390.85</v>
          </cell>
          <cell r="E360">
            <v>20.095115681233935</v>
          </cell>
          <cell r="F360">
            <v>1318</v>
          </cell>
          <cell r="G360">
            <v>180.85</v>
          </cell>
          <cell r="H360">
            <v>13.721547799696509</v>
          </cell>
          <cell r="I360">
            <v>3263</v>
          </cell>
          <cell r="J360">
            <v>571.70000000000005</v>
          </cell>
          <cell r="K360">
            <v>17.520686484829913</v>
          </cell>
          <cell r="L360">
            <v>253.28237062010081</v>
          </cell>
          <cell r="M360">
            <v>54.766593658724105</v>
          </cell>
          <cell r="N360">
            <v>308.04896427882488</v>
          </cell>
          <cell r="O360">
            <v>-82.80103572117514</v>
          </cell>
          <cell r="S360">
            <v>11</v>
          </cell>
        </row>
        <row r="361">
          <cell r="A361" t="str">
            <v>Ronald Hofer</v>
          </cell>
          <cell r="B361" t="b">
            <v>1</v>
          </cell>
          <cell r="C361">
            <v>1945</v>
          </cell>
          <cell r="D361">
            <v>390.85</v>
          </cell>
          <cell r="E361">
            <v>20.095115681233935</v>
          </cell>
          <cell r="F361">
            <v>1318</v>
          </cell>
          <cell r="G361">
            <v>180.85</v>
          </cell>
          <cell r="H361">
            <v>13.721547799696509</v>
          </cell>
          <cell r="I361">
            <v>3263</v>
          </cell>
          <cell r="J361">
            <v>571.70000000000005</v>
          </cell>
          <cell r="K361">
            <v>17.520686484829913</v>
          </cell>
          <cell r="L361">
            <v>253.28237062010081</v>
          </cell>
          <cell r="M361">
            <v>54.766593658724105</v>
          </cell>
          <cell r="N361">
            <v>308.04896427882488</v>
          </cell>
          <cell r="O361">
            <v>-82.80103572117514</v>
          </cell>
          <cell r="S361">
            <v>12</v>
          </cell>
        </row>
        <row r="362">
          <cell r="A362" t="str">
            <v>Emmerich Cermak</v>
          </cell>
          <cell r="B362" t="b">
            <v>1</v>
          </cell>
          <cell r="C362">
            <v>1993</v>
          </cell>
          <cell r="D362">
            <v>396.61</v>
          </cell>
          <cell r="E362">
            <v>19.900150526843955</v>
          </cell>
          <cell r="F362">
            <v>743</v>
          </cell>
          <cell r="G362">
            <v>120.15</v>
          </cell>
          <cell r="H362">
            <v>16.170928667563931</v>
          </cell>
          <cell r="I362">
            <v>2736</v>
          </cell>
          <cell r="J362">
            <v>516.76</v>
          </cell>
          <cell r="K362">
            <v>18.887426900584796</v>
          </cell>
          <cell r="L362">
            <v>257.01502113761848</v>
          </cell>
          <cell r="M362">
            <v>56.118159980378984</v>
          </cell>
          <cell r="N362">
            <v>313.13318111799748</v>
          </cell>
          <cell r="O362">
            <v>-83.476818882002533</v>
          </cell>
          <cell r="S362">
            <v>13</v>
          </cell>
        </row>
        <row r="363">
          <cell r="A363" t="str">
            <v>Tiefgarage</v>
          </cell>
          <cell r="B363" t="b">
            <v>1</v>
          </cell>
          <cell r="C363">
            <v>2025</v>
          </cell>
          <cell r="D363">
            <v>387.83</v>
          </cell>
          <cell r="E363">
            <v>19.1520987654321</v>
          </cell>
          <cell r="H363">
            <v>0</v>
          </cell>
          <cell r="I363">
            <v>2025</v>
          </cell>
          <cell r="J363">
            <v>387.83</v>
          </cell>
          <cell r="K363">
            <v>19.1520987654321</v>
          </cell>
          <cell r="L363">
            <v>251.32532121681896</v>
          </cell>
          <cell r="M363">
            <v>57.019204194815586</v>
          </cell>
          <cell r="N363">
            <v>308.34452541163455</v>
          </cell>
          <cell r="O363">
            <v>-79.485474588365435</v>
          </cell>
          <cell r="S363" t="str">
            <v>T</v>
          </cell>
        </row>
        <row r="364">
          <cell r="A364" t="str">
            <v>Gemeinstrom</v>
          </cell>
          <cell r="B364" t="b">
            <v>1</v>
          </cell>
          <cell r="C364">
            <v>8209</v>
          </cell>
          <cell r="D364">
            <v>1436.3</v>
          </cell>
          <cell r="E364">
            <v>17.496650018272629</v>
          </cell>
          <cell r="H364">
            <v>0</v>
          </cell>
          <cell r="I364">
            <v>8209</v>
          </cell>
          <cell r="J364">
            <v>1436.3</v>
          </cell>
          <cell r="K364">
            <v>17.496650018272629</v>
          </cell>
          <cell r="L364">
            <v>930.76491984559493</v>
          </cell>
          <cell r="M364">
            <v>231.14599863468698</v>
          </cell>
          <cell r="N364">
            <v>1161.9109184802819</v>
          </cell>
          <cell r="O364">
            <v>-274.38908151971805</v>
          </cell>
          <cell r="S364" t="str">
            <v>G</v>
          </cell>
        </row>
      </sheetData>
      <sheetData sheetId="1" refreshError="1"/>
      <sheetData sheetId="2" refreshError="1"/>
      <sheetData sheetId="3">
        <row r="32">
          <cell r="D32">
            <v>-14787.346620000011</v>
          </cell>
          <cell r="E32">
            <v>4994.1533799999888</v>
          </cell>
          <cell r="F32">
            <v>4773.5808799999941</v>
          </cell>
          <cell r="G32">
            <v>4550.9161674999923</v>
          </cell>
          <cell r="H32">
            <v>4326.1393419874948</v>
          </cell>
          <cell r="I32">
            <v>4099.2303131393855</v>
          </cell>
          <cell r="J32">
            <v>3870.1687990065693</v>
          </cell>
          <cell r="K32">
            <v>3638.9343241812676</v>
          </cell>
          <cell r="L32">
            <v>3405.5062179465604</v>
          </cell>
          <cell r="M32">
            <v>3169.8636124084296</v>
          </cell>
          <cell r="N32">
            <v>3931.9854406096492</v>
          </cell>
          <cell r="O32">
            <v>3691.8504346257832</v>
          </cell>
          <cell r="P32">
            <v>3449.4371236427614</v>
          </cell>
          <cell r="Q32">
            <v>3204.7238320161487</v>
          </cell>
          <cell r="R32">
            <v>2957.6886773117003</v>
          </cell>
          <cell r="S32">
            <v>-1683.2284316728037</v>
          </cell>
          <cell r="T32">
            <v>-1934.9737969047856</v>
          </cell>
          <cell r="U32">
            <v>-2189.1079331331202</v>
          </cell>
          <cell r="V32">
            <v>-2445.6535699238666</v>
          </cell>
          <cell r="W32">
            <v>-2704.6336537154566</v>
          </cell>
          <cell r="X32">
            <v>11369.928650106405</v>
          </cell>
          <cell r="Y32">
            <v>11106.009955113914</v>
          </cell>
          <cell r="Z32">
            <v>10839.58665172226</v>
          </cell>
          <cell r="AA32">
            <v>10570.634905054401</v>
          </cell>
          <cell r="AB32">
            <v>10299.130652785403</v>
          </cell>
          <cell r="AC32">
            <v>10025.049602966028</v>
          </cell>
          <cell r="AD32">
            <v>9748.3672318255412</v>
          </cell>
          <cell r="AE32">
            <v>9469.0587815533218</v>
          </cell>
          <cell r="AF32">
            <v>9187.0992580592574</v>
          </cell>
          <cell r="AG32">
            <v>8902.4634287126755</v>
          </cell>
          <cell r="AI32">
            <v>-20661.794179940516</v>
          </cell>
          <cell r="AJ32">
            <v>-20951.859284482503</v>
          </cell>
          <cell r="AK32">
            <v>-21244.677846950392</v>
          </cell>
          <cell r="AL32">
            <v>-21540.276077185379</v>
          </cell>
          <cell r="AM32">
            <v>-21838.680435204406</v>
          </cell>
          <cell r="AN32">
            <v>-22139.917633594639</v>
          </cell>
          <cell r="AO32">
            <v>-22444.014639930923</v>
          </cell>
          <cell r="AP32">
            <v>-22750.998679216362</v>
          </cell>
          <cell r="AQ32">
            <v>-23060.897236346435</v>
          </cell>
          <cell r="AR32">
            <v>-23373.73805859666</v>
          </cell>
        </row>
      </sheetData>
      <sheetData sheetId="4" refreshError="1"/>
      <sheetData sheetId="5" refreshError="1"/>
      <sheetData sheetId="6">
        <row r="3">
          <cell r="AB3">
            <v>0</v>
          </cell>
          <cell r="AC3">
            <v>0</v>
          </cell>
          <cell r="AD3">
            <v>0</v>
          </cell>
          <cell r="AE3">
            <v>0</v>
          </cell>
          <cell r="AG3">
            <v>0</v>
          </cell>
          <cell r="AH3">
            <v>0</v>
          </cell>
          <cell r="AI3">
            <v>0</v>
          </cell>
          <cell r="AJ3">
            <v>0</v>
          </cell>
          <cell r="AK3">
            <v>0</v>
          </cell>
          <cell r="AL3">
            <v>0</v>
          </cell>
          <cell r="AN3">
            <v>0</v>
          </cell>
          <cell r="AO3">
            <v>0</v>
          </cell>
          <cell r="AP3">
            <v>0</v>
          </cell>
          <cell r="AQ3">
            <v>0</v>
          </cell>
          <cell r="AR3">
            <v>0</v>
          </cell>
          <cell r="AS3">
            <v>0</v>
          </cell>
          <cell r="AU3">
            <v>0</v>
          </cell>
          <cell r="AV3">
            <v>0</v>
          </cell>
          <cell r="AW3">
            <v>0</v>
          </cell>
          <cell r="AX3">
            <v>0</v>
          </cell>
          <cell r="AY3">
            <v>0</v>
          </cell>
          <cell r="AZ3">
            <v>0</v>
          </cell>
          <cell r="BB3">
            <v>0</v>
          </cell>
          <cell r="BC3">
            <v>0</v>
          </cell>
          <cell r="BD3">
            <v>0</v>
          </cell>
          <cell r="BE3">
            <v>0</v>
          </cell>
          <cell r="BF3">
            <v>0</v>
          </cell>
          <cell r="BG3">
            <v>0</v>
          </cell>
          <cell r="BI3">
            <v>0</v>
          </cell>
          <cell r="BJ3">
            <v>0</v>
          </cell>
          <cell r="BK3">
            <v>0</v>
          </cell>
          <cell r="BL3">
            <v>0</v>
          </cell>
          <cell r="BM3">
            <v>0</v>
          </cell>
          <cell r="BN3">
            <v>0</v>
          </cell>
          <cell r="BP3">
            <v>0</v>
          </cell>
          <cell r="BQ3">
            <v>0</v>
          </cell>
          <cell r="BR3">
            <v>0</v>
          </cell>
          <cell r="BS3">
            <v>0</v>
          </cell>
          <cell r="BT3">
            <v>0</v>
          </cell>
          <cell r="BU3">
            <v>0</v>
          </cell>
          <cell r="BW3">
            <v>0</v>
          </cell>
          <cell r="BX3">
            <v>0</v>
          </cell>
          <cell r="BY3">
            <v>0</v>
          </cell>
          <cell r="BZ3">
            <v>0</v>
          </cell>
          <cell r="CA3">
            <v>0</v>
          </cell>
          <cell r="CB3">
            <v>0</v>
          </cell>
          <cell r="CD3">
            <v>0</v>
          </cell>
          <cell r="CE3">
            <v>0</v>
          </cell>
          <cell r="CF3">
            <v>0</v>
          </cell>
          <cell r="CG3">
            <v>0</v>
          </cell>
          <cell r="CH3">
            <v>0</v>
          </cell>
          <cell r="CI3">
            <v>0</v>
          </cell>
          <cell r="CK3">
            <v>0</v>
          </cell>
          <cell r="CL3">
            <v>0</v>
          </cell>
          <cell r="CM3">
            <v>0</v>
          </cell>
          <cell r="CN3">
            <v>0</v>
          </cell>
          <cell r="CO3">
            <v>0</v>
          </cell>
          <cell r="CP3">
            <v>0</v>
          </cell>
          <cell r="CR3">
            <v>0</v>
          </cell>
          <cell r="CS3">
            <v>0</v>
          </cell>
          <cell r="CT3">
            <v>0</v>
          </cell>
          <cell r="CU3">
            <v>0</v>
          </cell>
          <cell r="CV3">
            <v>0</v>
          </cell>
          <cell r="CW3">
            <v>0</v>
          </cell>
          <cell r="CY3">
            <v>0</v>
          </cell>
          <cell r="CZ3">
            <v>0</v>
          </cell>
          <cell r="DA3">
            <v>0</v>
          </cell>
          <cell r="DB3">
            <v>0</v>
          </cell>
          <cell r="DC3">
            <v>0</v>
          </cell>
          <cell r="DD3">
            <v>0</v>
          </cell>
          <cell r="DF3">
            <v>0</v>
          </cell>
          <cell r="DG3">
            <v>0</v>
          </cell>
          <cell r="DH3">
            <v>0</v>
          </cell>
          <cell r="DI3">
            <v>0</v>
          </cell>
          <cell r="DJ3">
            <v>0</v>
          </cell>
          <cell r="DK3">
            <v>0</v>
          </cell>
          <cell r="DM3">
            <v>0</v>
          </cell>
          <cell r="DN3">
            <v>0</v>
          </cell>
          <cell r="DO3">
            <v>0</v>
          </cell>
          <cell r="DP3">
            <v>0</v>
          </cell>
          <cell r="DQ3">
            <v>0</v>
          </cell>
          <cell r="DR3">
            <v>0</v>
          </cell>
          <cell r="DT3">
            <v>0</v>
          </cell>
          <cell r="DU3">
            <v>0</v>
          </cell>
          <cell r="DV3">
            <v>0</v>
          </cell>
          <cell r="DW3">
            <v>0</v>
          </cell>
          <cell r="DX3">
            <v>0</v>
          </cell>
          <cell r="DY3">
            <v>0</v>
          </cell>
          <cell r="EA3">
            <v>0</v>
          </cell>
          <cell r="EB3">
            <v>0</v>
          </cell>
          <cell r="EC3">
            <v>0</v>
          </cell>
          <cell r="ED3">
            <v>0</v>
          </cell>
          <cell r="EE3">
            <v>0</v>
          </cell>
          <cell r="EF3">
            <v>0</v>
          </cell>
          <cell r="EH3">
            <v>0</v>
          </cell>
          <cell r="EI3">
            <v>0</v>
          </cell>
          <cell r="EJ3">
            <v>0</v>
          </cell>
          <cell r="EK3">
            <v>0</v>
          </cell>
          <cell r="EL3">
            <v>0</v>
          </cell>
          <cell r="EM3">
            <v>0</v>
          </cell>
          <cell r="EO3">
            <v>0</v>
          </cell>
          <cell r="EP3">
            <v>0</v>
          </cell>
          <cell r="EQ3">
            <v>0</v>
          </cell>
          <cell r="ER3">
            <v>0</v>
          </cell>
          <cell r="ES3">
            <v>0</v>
          </cell>
          <cell r="ET3">
            <v>0</v>
          </cell>
          <cell r="EV3">
            <v>0</v>
          </cell>
          <cell r="EW3">
            <v>0</v>
          </cell>
          <cell r="EX3">
            <v>0</v>
          </cell>
          <cell r="EY3">
            <v>0</v>
          </cell>
          <cell r="EZ3">
            <v>0</v>
          </cell>
          <cell r="FA3">
            <v>0</v>
          </cell>
          <cell r="FC3">
            <v>0</v>
          </cell>
          <cell r="FD3">
            <v>0</v>
          </cell>
          <cell r="FE3">
            <v>0</v>
          </cell>
          <cell r="FF3">
            <v>0</v>
          </cell>
          <cell r="FG3">
            <v>0</v>
          </cell>
          <cell r="FH3">
            <v>0</v>
          </cell>
          <cell r="FJ3">
            <v>0</v>
          </cell>
          <cell r="FK3">
            <v>0</v>
          </cell>
          <cell r="FL3">
            <v>0</v>
          </cell>
          <cell r="FM3">
            <v>0</v>
          </cell>
          <cell r="FN3">
            <v>0</v>
          </cell>
          <cell r="FO3">
            <v>0</v>
          </cell>
          <cell r="FQ3">
            <v>0</v>
          </cell>
          <cell r="FR3">
            <v>0</v>
          </cell>
          <cell r="FS3">
            <v>0</v>
          </cell>
          <cell r="FT3">
            <v>0</v>
          </cell>
          <cell r="FU3">
            <v>0</v>
          </cell>
          <cell r="FV3">
            <v>0</v>
          </cell>
          <cell r="FX3">
            <v>0</v>
          </cell>
          <cell r="FY3">
            <v>0</v>
          </cell>
          <cell r="FZ3">
            <v>0</v>
          </cell>
          <cell r="GA3">
            <v>0</v>
          </cell>
          <cell r="GB3">
            <v>0</v>
          </cell>
          <cell r="GC3">
            <v>0</v>
          </cell>
          <cell r="GE3">
            <v>0</v>
          </cell>
          <cell r="GF3">
            <v>0</v>
          </cell>
          <cell r="GG3">
            <v>0</v>
          </cell>
          <cell r="GH3">
            <v>0</v>
          </cell>
          <cell r="GI3">
            <v>0</v>
          </cell>
          <cell r="GJ3">
            <v>0</v>
          </cell>
          <cell r="GL3">
            <v>0</v>
          </cell>
          <cell r="GM3">
            <v>0</v>
          </cell>
          <cell r="GN3">
            <v>0</v>
          </cell>
          <cell r="GO3">
            <v>0</v>
          </cell>
          <cell r="GP3">
            <v>0</v>
          </cell>
          <cell r="GQ3">
            <v>0</v>
          </cell>
          <cell r="GS3">
            <v>0</v>
          </cell>
          <cell r="GT3">
            <v>0</v>
          </cell>
          <cell r="GU3">
            <v>0</v>
          </cell>
          <cell r="GV3">
            <v>0</v>
          </cell>
          <cell r="GW3">
            <v>0</v>
          </cell>
          <cell r="GX3">
            <v>0</v>
          </cell>
          <cell r="GZ3">
            <v>0</v>
          </cell>
          <cell r="HA3">
            <v>0</v>
          </cell>
          <cell r="HB3">
            <v>0</v>
          </cell>
          <cell r="HC3">
            <v>0</v>
          </cell>
          <cell r="HD3">
            <v>0</v>
          </cell>
          <cell r="HE3">
            <v>0</v>
          </cell>
          <cell r="HG3">
            <v>0</v>
          </cell>
          <cell r="HH3">
            <v>0</v>
          </cell>
          <cell r="HI3">
            <v>0</v>
          </cell>
          <cell r="HJ3">
            <v>0</v>
          </cell>
          <cell r="HK3">
            <v>0</v>
          </cell>
          <cell r="HL3">
            <v>0</v>
          </cell>
          <cell r="HN3">
            <v>0</v>
          </cell>
          <cell r="HO3">
            <v>0</v>
          </cell>
          <cell r="HP3">
            <v>0</v>
          </cell>
          <cell r="HQ3">
            <v>0</v>
          </cell>
          <cell r="HR3">
            <v>0</v>
          </cell>
          <cell r="HS3">
            <v>0</v>
          </cell>
          <cell r="HU3">
            <v>0</v>
          </cell>
          <cell r="HV3">
            <v>0</v>
          </cell>
          <cell r="HW3">
            <v>0</v>
          </cell>
          <cell r="HX3">
            <v>0</v>
          </cell>
          <cell r="HY3">
            <v>0</v>
          </cell>
          <cell r="HZ3">
            <v>0</v>
          </cell>
          <cell r="IB3">
            <v>0</v>
          </cell>
          <cell r="IC3">
            <v>0</v>
          </cell>
          <cell r="ID3">
            <v>0</v>
          </cell>
          <cell r="IE3">
            <v>0</v>
          </cell>
          <cell r="IF3">
            <v>0</v>
          </cell>
          <cell r="IG3">
            <v>0</v>
          </cell>
          <cell r="II3">
            <v>0</v>
          </cell>
          <cell r="IJ3">
            <v>0</v>
          </cell>
          <cell r="IK3">
            <v>0</v>
          </cell>
          <cell r="IL3">
            <v>0</v>
          </cell>
          <cell r="IM3">
            <v>0</v>
          </cell>
          <cell r="IN3">
            <v>0</v>
          </cell>
          <cell r="IP3">
            <v>0</v>
          </cell>
          <cell r="IQ3">
            <v>0</v>
          </cell>
          <cell r="IR3">
            <v>0</v>
          </cell>
          <cell r="IS3">
            <v>0</v>
          </cell>
          <cell r="IT3">
            <v>0</v>
          </cell>
          <cell r="IU3">
            <v>0</v>
          </cell>
          <cell r="IW3">
            <v>0</v>
          </cell>
          <cell r="IX3">
            <v>0</v>
          </cell>
          <cell r="IY3">
            <v>0</v>
          </cell>
          <cell r="IZ3">
            <v>0</v>
          </cell>
          <cell r="JA3">
            <v>0</v>
          </cell>
          <cell r="JB3">
            <v>0</v>
          </cell>
          <cell r="JD3">
            <v>0</v>
          </cell>
          <cell r="JE3">
            <v>0</v>
          </cell>
          <cell r="JF3">
            <v>0</v>
          </cell>
          <cell r="JG3">
            <v>0</v>
          </cell>
          <cell r="JH3">
            <v>0</v>
          </cell>
          <cell r="JI3">
            <v>0</v>
          </cell>
          <cell r="JK3">
            <v>0</v>
          </cell>
          <cell r="JL3">
            <v>0</v>
          </cell>
          <cell r="JM3">
            <v>0</v>
          </cell>
          <cell r="JN3">
            <v>0</v>
          </cell>
          <cell r="JO3">
            <v>0</v>
          </cell>
          <cell r="JP3">
            <v>0</v>
          </cell>
          <cell r="JR3">
            <v>0</v>
          </cell>
          <cell r="JS3">
            <v>0</v>
          </cell>
          <cell r="JT3">
            <v>0</v>
          </cell>
          <cell r="JU3">
            <v>0</v>
          </cell>
          <cell r="JV3">
            <v>0</v>
          </cell>
          <cell r="JW3">
            <v>0</v>
          </cell>
          <cell r="JY3">
            <v>0</v>
          </cell>
          <cell r="JZ3">
            <v>0</v>
          </cell>
          <cell r="KA3">
            <v>0</v>
          </cell>
          <cell r="KB3">
            <v>0</v>
          </cell>
          <cell r="KC3">
            <v>0</v>
          </cell>
          <cell r="KD3">
            <v>0</v>
          </cell>
          <cell r="KF3">
            <v>0</v>
          </cell>
          <cell r="KG3">
            <v>0</v>
          </cell>
          <cell r="KH3">
            <v>0</v>
          </cell>
          <cell r="KI3">
            <v>0</v>
          </cell>
          <cell r="KJ3">
            <v>0</v>
          </cell>
          <cell r="KK3">
            <v>0</v>
          </cell>
          <cell r="KM3">
            <v>0</v>
          </cell>
          <cell r="KN3">
            <v>0</v>
          </cell>
          <cell r="KO3">
            <v>0</v>
          </cell>
          <cell r="KP3">
            <v>0</v>
          </cell>
          <cell r="KQ3">
            <v>0</v>
          </cell>
          <cell r="KR3">
            <v>0</v>
          </cell>
          <cell r="KT3">
            <v>0</v>
          </cell>
          <cell r="KU3">
            <v>0</v>
          </cell>
          <cell r="KV3">
            <v>0</v>
          </cell>
          <cell r="KW3">
            <v>0</v>
          </cell>
          <cell r="KX3">
            <v>0</v>
          </cell>
          <cell r="KY3">
            <v>0</v>
          </cell>
          <cell r="LA3">
            <v>0</v>
          </cell>
          <cell r="LB3">
            <v>0</v>
          </cell>
          <cell r="LC3">
            <v>0</v>
          </cell>
          <cell r="LD3">
            <v>0</v>
          </cell>
          <cell r="LE3">
            <v>0</v>
          </cell>
          <cell r="LF3">
            <v>0</v>
          </cell>
          <cell r="LH3">
            <v>0</v>
          </cell>
          <cell r="LI3">
            <v>0</v>
          </cell>
          <cell r="LJ3">
            <v>0</v>
          </cell>
          <cell r="LK3">
            <v>0</v>
          </cell>
          <cell r="LL3">
            <v>0</v>
          </cell>
          <cell r="LM3">
            <v>0</v>
          </cell>
          <cell r="LO3">
            <v>0</v>
          </cell>
          <cell r="LP3">
            <v>0</v>
          </cell>
          <cell r="LQ3">
            <v>0</v>
          </cell>
          <cell r="LR3">
            <v>0</v>
          </cell>
          <cell r="LS3">
            <v>0</v>
          </cell>
          <cell r="LT3">
            <v>0</v>
          </cell>
          <cell r="LV3">
            <v>0</v>
          </cell>
          <cell r="LW3">
            <v>0</v>
          </cell>
          <cell r="LX3">
            <v>0</v>
          </cell>
          <cell r="LY3">
            <v>0</v>
          </cell>
          <cell r="LZ3">
            <v>0</v>
          </cell>
          <cell r="MA3">
            <v>0</v>
          </cell>
          <cell r="MC3">
            <v>0</v>
          </cell>
          <cell r="MD3">
            <v>0</v>
          </cell>
          <cell r="ME3">
            <v>0</v>
          </cell>
          <cell r="MF3">
            <v>0</v>
          </cell>
          <cell r="MG3">
            <v>0</v>
          </cell>
          <cell r="MH3">
            <v>0</v>
          </cell>
          <cell r="MJ3">
            <v>0</v>
          </cell>
          <cell r="MK3">
            <v>0</v>
          </cell>
          <cell r="ML3">
            <v>0</v>
          </cell>
          <cell r="MM3">
            <v>0</v>
          </cell>
          <cell r="MN3">
            <v>0</v>
          </cell>
          <cell r="MO3">
            <v>0</v>
          </cell>
          <cell r="MQ3">
            <v>0</v>
          </cell>
          <cell r="MR3">
            <v>0</v>
          </cell>
          <cell r="MS3">
            <v>0</v>
          </cell>
          <cell r="MT3">
            <v>0</v>
          </cell>
          <cell r="MU3">
            <v>0</v>
          </cell>
          <cell r="MV3">
            <v>0</v>
          </cell>
          <cell r="MX3">
            <v>0</v>
          </cell>
          <cell r="MY3">
            <v>0</v>
          </cell>
          <cell r="MZ3">
            <v>0</v>
          </cell>
          <cell r="NA3">
            <v>0</v>
          </cell>
          <cell r="NB3">
            <v>0</v>
          </cell>
          <cell r="NC3">
            <v>0</v>
          </cell>
          <cell r="NE3">
            <v>0</v>
          </cell>
          <cell r="NF3">
            <v>0</v>
          </cell>
          <cell r="NG3">
            <v>0</v>
          </cell>
          <cell r="NH3">
            <v>0</v>
          </cell>
          <cell r="NI3">
            <v>0</v>
          </cell>
          <cell r="NJ3">
            <v>0</v>
          </cell>
          <cell r="NL3">
            <v>0</v>
          </cell>
          <cell r="NM3">
            <v>0</v>
          </cell>
          <cell r="NN3">
            <v>0</v>
          </cell>
          <cell r="NO3">
            <v>0</v>
          </cell>
          <cell r="NP3">
            <v>0</v>
          </cell>
          <cell r="NQ3">
            <v>0</v>
          </cell>
          <cell r="NS3">
            <v>0</v>
          </cell>
          <cell r="NT3">
            <v>0</v>
          </cell>
        </row>
        <row r="4">
          <cell r="AB4">
            <v>0</v>
          </cell>
          <cell r="AC4">
            <v>0</v>
          </cell>
          <cell r="AD4">
            <v>0</v>
          </cell>
          <cell r="AE4">
            <v>0</v>
          </cell>
          <cell r="AG4">
            <v>0</v>
          </cell>
          <cell r="AH4">
            <v>0</v>
          </cell>
          <cell r="AI4">
            <v>0</v>
          </cell>
          <cell r="AJ4">
            <v>0</v>
          </cell>
          <cell r="AK4">
            <v>0</v>
          </cell>
          <cell r="AL4">
            <v>0</v>
          </cell>
          <cell r="AN4">
            <v>0</v>
          </cell>
          <cell r="AO4">
            <v>0</v>
          </cell>
          <cell r="AP4">
            <v>0</v>
          </cell>
          <cell r="AQ4">
            <v>0</v>
          </cell>
          <cell r="AR4">
            <v>0</v>
          </cell>
          <cell r="AS4">
            <v>0</v>
          </cell>
          <cell r="AU4">
            <v>0</v>
          </cell>
          <cell r="AV4">
            <v>0</v>
          </cell>
          <cell r="AW4">
            <v>0</v>
          </cell>
          <cell r="AX4">
            <v>0</v>
          </cell>
          <cell r="AY4">
            <v>0</v>
          </cell>
          <cell r="AZ4">
            <v>0</v>
          </cell>
          <cell r="BB4">
            <v>0</v>
          </cell>
          <cell r="BC4">
            <v>0</v>
          </cell>
          <cell r="BD4">
            <v>0</v>
          </cell>
          <cell r="BE4">
            <v>0</v>
          </cell>
          <cell r="BF4">
            <v>0</v>
          </cell>
          <cell r="BG4">
            <v>0</v>
          </cell>
          <cell r="BI4">
            <v>0</v>
          </cell>
          <cell r="BJ4">
            <v>0</v>
          </cell>
          <cell r="BK4">
            <v>0</v>
          </cell>
          <cell r="BL4">
            <v>0</v>
          </cell>
          <cell r="BM4">
            <v>0</v>
          </cell>
          <cell r="BN4">
            <v>0</v>
          </cell>
          <cell r="BP4">
            <v>0</v>
          </cell>
          <cell r="BQ4">
            <v>0</v>
          </cell>
          <cell r="BR4">
            <v>0</v>
          </cell>
          <cell r="BS4">
            <v>0</v>
          </cell>
          <cell r="BT4">
            <v>0</v>
          </cell>
          <cell r="BU4">
            <v>0</v>
          </cell>
          <cell r="BW4">
            <v>0</v>
          </cell>
          <cell r="BX4">
            <v>0</v>
          </cell>
          <cell r="BY4">
            <v>0</v>
          </cell>
          <cell r="BZ4">
            <v>0</v>
          </cell>
          <cell r="CA4">
            <v>0</v>
          </cell>
          <cell r="CB4">
            <v>0</v>
          </cell>
          <cell r="CD4">
            <v>0</v>
          </cell>
          <cell r="CE4">
            <v>0</v>
          </cell>
          <cell r="CF4">
            <v>0</v>
          </cell>
          <cell r="CG4">
            <v>0</v>
          </cell>
          <cell r="CH4">
            <v>0</v>
          </cell>
          <cell r="CI4">
            <v>0</v>
          </cell>
          <cell r="CK4">
            <v>0</v>
          </cell>
          <cell r="CL4">
            <v>0</v>
          </cell>
          <cell r="CM4">
            <v>0</v>
          </cell>
          <cell r="CN4">
            <v>0</v>
          </cell>
          <cell r="CO4">
            <v>0</v>
          </cell>
          <cell r="CP4">
            <v>0</v>
          </cell>
          <cell r="CR4">
            <v>0</v>
          </cell>
          <cell r="CS4">
            <v>0</v>
          </cell>
          <cell r="CT4">
            <v>0</v>
          </cell>
          <cell r="CU4">
            <v>0</v>
          </cell>
          <cell r="CV4">
            <v>0</v>
          </cell>
          <cell r="CW4">
            <v>0</v>
          </cell>
          <cell r="CY4">
            <v>0</v>
          </cell>
          <cell r="CZ4">
            <v>0</v>
          </cell>
          <cell r="DA4">
            <v>0</v>
          </cell>
          <cell r="DB4">
            <v>0</v>
          </cell>
          <cell r="DC4">
            <v>0</v>
          </cell>
          <cell r="DD4">
            <v>0</v>
          </cell>
          <cell r="DF4">
            <v>0</v>
          </cell>
          <cell r="DG4">
            <v>0</v>
          </cell>
          <cell r="DH4">
            <v>0</v>
          </cell>
          <cell r="DI4">
            <v>0</v>
          </cell>
          <cell r="DJ4">
            <v>0</v>
          </cell>
          <cell r="DK4">
            <v>0</v>
          </cell>
          <cell r="DM4">
            <v>0</v>
          </cell>
          <cell r="DN4">
            <v>0</v>
          </cell>
          <cell r="DO4">
            <v>0</v>
          </cell>
          <cell r="DP4">
            <v>0</v>
          </cell>
          <cell r="DQ4">
            <v>0</v>
          </cell>
          <cell r="DR4">
            <v>0</v>
          </cell>
          <cell r="DT4">
            <v>0</v>
          </cell>
          <cell r="DU4">
            <v>0</v>
          </cell>
          <cell r="DV4">
            <v>0</v>
          </cell>
          <cell r="DW4">
            <v>0</v>
          </cell>
          <cell r="DX4">
            <v>0</v>
          </cell>
          <cell r="DY4">
            <v>0</v>
          </cell>
          <cell r="EA4">
            <v>0</v>
          </cell>
          <cell r="EB4">
            <v>0</v>
          </cell>
          <cell r="EC4">
            <v>0</v>
          </cell>
          <cell r="ED4">
            <v>0</v>
          </cell>
          <cell r="EE4">
            <v>0</v>
          </cell>
          <cell r="EF4">
            <v>0</v>
          </cell>
          <cell r="EH4">
            <v>0</v>
          </cell>
          <cell r="EI4">
            <v>0</v>
          </cell>
          <cell r="EJ4">
            <v>0</v>
          </cell>
          <cell r="EK4">
            <v>0</v>
          </cell>
          <cell r="EL4">
            <v>0</v>
          </cell>
          <cell r="EM4">
            <v>0</v>
          </cell>
          <cell r="EO4">
            <v>0</v>
          </cell>
          <cell r="EP4">
            <v>0</v>
          </cell>
          <cell r="EQ4">
            <v>0</v>
          </cell>
          <cell r="ER4">
            <v>0</v>
          </cell>
          <cell r="ES4">
            <v>0</v>
          </cell>
          <cell r="ET4">
            <v>0</v>
          </cell>
          <cell r="EV4">
            <v>0</v>
          </cell>
          <cell r="EW4">
            <v>0</v>
          </cell>
          <cell r="EX4">
            <v>0</v>
          </cell>
          <cell r="EY4">
            <v>0</v>
          </cell>
          <cell r="EZ4">
            <v>0</v>
          </cell>
          <cell r="FA4">
            <v>0</v>
          </cell>
          <cell r="FC4">
            <v>0</v>
          </cell>
          <cell r="FD4">
            <v>0</v>
          </cell>
          <cell r="FE4">
            <v>0</v>
          </cell>
          <cell r="FF4">
            <v>0</v>
          </cell>
          <cell r="FG4">
            <v>0</v>
          </cell>
          <cell r="FH4">
            <v>0</v>
          </cell>
          <cell r="FJ4">
            <v>0</v>
          </cell>
          <cell r="FK4">
            <v>0</v>
          </cell>
          <cell r="FL4">
            <v>0</v>
          </cell>
          <cell r="FM4">
            <v>0</v>
          </cell>
          <cell r="FN4">
            <v>0</v>
          </cell>
          <cell r="FO4">
            <v>0</v>
          </cell>
          <cell r="FQ4">
            <v>0</v>
          </cell>
          <cell r="FR4">
            <v>0</v>
          </cell>
          <cell r="FS4">
            <v>0</v>
          </cell>
          <cell r="FT4">
            <v>0</v>
          </cell>
          <cell r="FU4">
            <v>0</v>
          </cell>
          <cell r="FV4">
            <v>0</v>
          </cell>
          <cell r="FX4">
            <v>0</v>
          </cell>
          <cell r="FY4">
            <v>0</v>
          </cell>
          <cell r="FZ4">
            <v>0</v>
          </cell>
          <cell r="GA4">
            <v>0</v>
          </cell>
          <cell r="GB4">
            <v>0</v>
          </cell>
          <cell r="GC4">
            <v>0</v>
          </cell>
          <cell r="GE4">
            <v>0</v>
          </cell>
          <cell r="GF4">
            <v>0</v>
          </cell>
          <cell r="GG4">
            <v>0</v>
          </cell>
          <cell r="GH4">
            <v>0</v>
          </cell>
          <cell r="GI4">
            <v>0</v>
          </cell>
          <cell r="GJ4">
            <v>0</v>
          </cell>
          <cell r="GL4">
            <v>0</v>
          </cell>
          <cell r="GM4">
            <v>0</v>
          </cell>
          <cell r="GN4">
            <v>0</v>
          </cell>
          <cell r="GO4">
            <v>0</v>
          </cell>
          <cell r="GP4">
            <v>0</v>
          </cell>
          <cell r="GQ4">
            <v>0</v>
          </cell>
          <cell r="GS4">
            <v>0</v>
          </cell>
          <cell r="GT4">
            <v>0</v>
          </cell>
          <cell r="GU4">
            <v>0</v>
          </cell>
          <cell r="GV4">
            <v>0</v>
          </cell>
          <cell r="GW4">
            <v>0</v>
          </cell>
          <cell r="GX4">
            <v>0</v>
          </cell>
          <cell r="GZ4">
            <v>0</v>
          </cell>
          <cell r="HA4">
            <v>0</v>
          </cell>
          <cell r="HB4">
            <v>0</v>
          </cell>
          <cell r="HC4">
            <v>0</v>
          </cell>
          <cell r="HD4">
            <v>0</v>
          </cell>
          <cell r="HE4">
            <v>0</v>
          </cell>
          <cell r="HG4">
            <v>0</v>
          </cell>
          <cell r="HH4">
            <v>0</v>
          </cell>
          <cell r="HI4">
            <v>0</v>
          </cell>
          <cell r="HJ4">
            <v>0</v>
          </cell>
          <cell r="HK4">
            <v>0</v>
          </cell>
          <cell r="HL4">
            <v>0</v>
          </cell>
          <cell r="HN4">
            <v>0</v>
          </cell>
          <cell r="HO4">
            <v>0</v>
          </cell>
          <cell r="HP4">
            <v>0</v>
          </cell>
          <cell r="HQ4">
            <v>0</v>
          </cell>
          <cell r="HR4">
            <v>0</v>
          </cell>
          <cell r="HS4">
            <v>0</v>
          </cell>
          <cell r="HU4">
            <v>0</v>
          </cell>
          <cell r="HV4">
            <v>0</v>
          </cell>
          <cell r="HW4">
            <v>0</v>
          </cell>
          <cell r="HX4">
            <v>0</v>
          </cell>
          <cell r="HY4">
            <v>0</v>
          </cell>
          <cell r="HZ4">
            <v>0</v>
          </cell>
          <cell r="IB4">
            <v>0</v>
          </cell>
          <cell r="IC4">
            <v>0</v>
          </cell>
          <cell r="ID4">
            <v>0</v>
          </cell>
          <cell r="IE4">
            <v>0</v>
          </cell>
          <cell r="IF4">
            <v>0</v>
          </cell>
          <cell r="IG4">
            <v>0</v>
          </cell>
          <cell r="II4">
            <v>0</v>
          </cell>
          <cell r="IJ4">
            <v>0</v>
          </cell>
          <cell r="IK4">
            <v>0</v>
          </cell>
          <cell r="IL4">
            <v>0</v>
          </cell>
          <cell r="IM4">
            <v>0</v>
          </cell>
          <cell r="IN4">
            <v>0</v>
          </cell>
          <cell r="IP4">
            <v>0</v>
          </cell>
          <cell r="IQ4">
            <v>0</v>
          </cell>
          <cell r="IR4">
            <v>0</v>
          </cell>
          <cell r="IS4">
            <v>0</v>
          </cell>
          <cell r="IT4">
            <v>0</v>
          </cell>
          <cell r="IU4">
            <v>0</v>
          </cell>
          <cell r="IW4">
            <v>0</v>
          </cell>
          <cell r="IX4">
            <v>0</v>
          </cell>
          <cell r="IY4">
            <v>0</v>
          </cell>
          <cell r="IZ4">
            <v>0</v>
          </cell>
          <cell r="JA4">
            <v>0</v>
          </cell>
          <cell r="JB4">
            <v>0</v>
          </cell>
          <cell r="JD4">
            <v>0</v>
          </cell>
          <cell r="JE4">
            <v>0</v>
          </cell>
          <cell r="JF4">
            <v>0</v>
          </cell>
          <cell r="JG4">
            <v>0</v>
          </cell>
          <cell r="JH4">
            <v>0</v>
          </cell>
          <cell r="JI4">
            <v>0</v>
          </cell>
          <cell r="JK4">
            <v>0</v>
          </cell>
          <cell r="JL4">
            <v>0</v>
          </cell>
          <cell r="JM4">
            <v>0</v>
          </cell>
          <cell r="JN4">
            <v>0</v>
          </cell>
          <cell r="JO4">
            <v>0</v>
          </cell>
          <cell r="JP4">
            <v>0</v>
          </cell>
          <cell r="JR4">
            <v>0</v>
          </cell>
          <cell r="JS4">
            <v>0</v>
          </cell>
          <cell r="JT4">
            <v>0</v>
          </cell>
          <cell r="JU4">
            <v>0</v>
          </cell>
          <cell r="JV4">
            <v>0</v>
          </cell>
          <cell r="JW4">
            <v>0</v>
          </cell>
          <cell r="JY4">
            <v>0</v>
          </cell>
          <cell r="JZ4">
            <v>0</v>
          </cell>
          <cell r="KA4">
            <v>0</v>
          </cell>
          <cell r="KB4">
            <v>0</v>
          </cell>
          <cell r="KC4">
            <v>0</v>
          </cell>
          <cell r="KD4">
            <v>0</v>
          </cell>
          <cell r="KF4">
            <v>0</v>
          </cell>
          <cell r="KG4">
            <v>0</v>
          </cell>
          <cell r="KH4">
            <v>0</v>
          </cell>
          <cell r="KI4">
            <v>0</v>
          </cell>
          <cell r="KJ4">
            <v>0</v>
          </cell>
          <cell r="KK4">
            <v>0</v>
          </cell>
          <cell r="KM4">
            <v>0</v>
          </cell>
          <cell r="KN4">
            <v>0</v>
          </cell>
          <cell r="KO4">
            <v>0</v>
          </cell>
          <cell r="KP4">
            <v>0</v>
          </cell>
          <cell r="KQ4">
            <v>0</v>
          </cell>
          <cell r="KR4">
            <v>0</v>
          </cell>
          <cell r="KT4">
            <v>0</v>
          </cell>
          <cell r="KU4">
            <v>0</v>
          </cell>
          <cell r="KV4">
            <v>0</v>
          </cell>
          <cell r="KW4">
            <v>0</v>
          </cell>
          <cell r="KX4">
            <v>0</v>
          </cell>
          <cell r="KY4">
            <v>0</v>
          </cell>
          <cell r="LA4">
            <v>0</v>
          </cell>
          <cell r="LB4">
            <v>0</v>
          </cell>
          <cell r="LC4">
            <v>0</v>
          </cell>
          <cell r="LD4">
            <v>0</v>
          </cell>
          <cell r="LE4">
            <v>0</v>
          </cell>
          <cell r="LF4">
            <v>0</v>
          </cell>
          <cell r="LH4">
            <v>0</v>
          </cell>
          <cell r="LI4">
            <v>0</v>
          </cell>
          <cell r="LJ4">
            <v>0</v>
          </cell>
          <cell r="LK4">
            <v>0</v>
          </cell>
          <cell r="LL4">
            <v>0</v>
          </cell>
          <cell r="LM4">
            <v>0</v>
          </cell>
          <cell r="LO4">
            <v>0</v>
          </cell>
          <cell r="LP4">
            <v>0</v>
          </cell>
          <cell r="LQ4">
            <v>0</v>
          </cell>
          <cell r="LR4">
            <v>0</v>
          </cell>
          <cell r="LS4">
            <v>0</v>
          </cell>
          <cell r="LT4">
            <v>0</v>
          </cell>
          <cell r="LV4">
            <v>0</v>
          </cell>
          <cell r="LW4">
            <v>0</v>
          </cell>
          <cell r="LX4">
            <v>0</v>
          </cell>
          <cell r="LY4">
            <v>0</v>
          </cell>
          <cell r="LZ4">
            <v>0</v>
          </cell>
          <cell r="MA4">
            <v>0</v>
          </cell>
          <cell r="MC4">
            <v>0</v>
          </cell>
          <cell r="MD4">
            <v>0</v>
          </cell>
          <cell r="ME4">
            <v>0</v>
          </cell>
          <cell r="MF4">
            <v>0</v>
          </cell>
          <cell r="MG4">
            <v>0</v>
          </cell>
          <cell r="MH4">
            <v>0</v>
          </cell>
          <cell r="MJ4">
            <v>0</v>
          </cell>
          <cell r="MK4">
            <v>0</v>
          </cell>
          <cell r="ML4">
            <v>0</v>
          </cell>
          <cell r="MM4">
            <v>0</v>
          </cell>
          <cell r="MN4">
            <v>0</v>
          </cell>
          <cell r="MO4">
            <v>0</v>
          </cell>
          <cell r="MQ4">
            <v>0</v>
          </cell>
          <cell r="MR4">
            <v>0</v>
          </cell>
          <cell r="MS4">
            <v>0</v>
          </cell>
          <cell r="MT4">
            <v>0</v>
          </cell>
          <cell r="MU4">
            <v>0</v>
          </cell>
          <cell r="MV4">
            <v>0</v>
          </cell>
          <cell r="MX4">
            <v>0</v>
          </cell>
          <cell r="MY4">
            <v>0</v>
          </cell>
          <cell r="MZ4">
            <v>0</v>
          </cell>
          <cell r="NA4">
            <v>0</v>
          </cell>
          <cell r="NB4">
            <v>0</v>
          </cell>
          <cell r="NC4">
            <v>0</v>
          </cell>
          <cell r="NE4">
            <v>0</v>
          </cell>
          <cell r="NF4">
            <v>0</v>
          </cell>
          <cell r="NG4">
            <v>0</v>
          </cell>
          <cell r="NH4">
            <v>0</v>
          </cell>
          <cell r="NI4">
            <v>0</v>
          </cell>
          <cell r="NJ4">
            <v>0</v>
          </cell>
          <cell r="NL4">
            <v>0</v>
          </cell>
          <cell r="NM4">
            <v>0</v>
          </cell>
          <cell r="NN4">
            <v>0</v>
          </cell>
          <cell r="NO4">
            <v>0</v>
          </cell>
          <cell r="NP4">
            <v>0</v>
          </cell>
          <cell r="NQ4">
            <v>0</v>
          </cell>
          <cell r="NS4">
            <v>0</v>
          </cell>
          <cell r="NT4">
            <v>0</v>
          </cell>
        </row>
        <row r="5">
          <cell r="AB5">
            <v>0</v>
          </cell>
          <cell r="AC5">
            <v>0</v>
          </cell>
          <cell r="AD5">
            <v>0</v>
          </cell>
          <cell r="AE5">
            <v>0</v>
          </cell>
          <cell r="AG5">
            <v>0</v>
          </cell>
          <cell r="AH5">
            <v>0</v>
          </cell>
          <cell r="AI5">
            <v>0</v>
          </cell>
          <cell r="AJ5">
            <v>0</v>
          </cell>
          <cell r="AK5">
            <v>0</v>
          </cell>
          <cell r="AL5">
            <v>0</v>
          </cell>
          <cell r="AN5">
            <v>0</v>
          </cell>
          <cell r="AO5">
            <v>0</v>
          </cell>
          <cell r="AP5">
            <v>0</v>
          </cell>
          <cell r="AQ5">
            <v>0</v>
          </cell>
          <cell r="AR5">
            <v>0</v>
          </cell>
          <cell r="AS5">
            <v>0</v>
          </cell>
          <cell r="AU5">
            <v>0</v>
          </cell>
          <cell r="AV5">
            <v>0</v>
          </cell>
          <cell r="AW5">
            <v>0</v>
          </cell>
          <cell r="AX5">
            <v>0</v>
          </cell>
          <cell r="AY5">
            <v>0</v>
          </cell>
          <cell r="AZ5">
            <v>0</v>
          </cell>
          <cell r="BB5">
            <v>0</v>
          </cell>
          <cell r="BC5">
            <v>0</v>
          </cell>
          <cell r="BD5">
            <v>0</v>
          </cell>
          <cell r="BE5">
            <v>0</v>
          </cell>
          <cell r="BF5">
            <v>0</v>
          </cell>
          <cell r="BG5">
            <v>0</v>
          </cell>
          <cell r="BI5">
            <v>0</v>
          </cell>
          <cell r="BJ5">
            <v>0</v>
          </cell>
          <cell r="BK5">
            <v>0</v>
          </cell>
          <cell r="BL5">
            <v>0</v>
          </cell>
          <cell r="BM5">
            <v>0</v>
          </cell>
          <cell r="BN5">
            <v>0</v>
          </cell>
          <cell r="BP5">
            <v>0</v>
          </cell>
          <cell r="BQ5">
            <v>0</v>
          </cell>
          <cell r="BR5">
            <v>0</v>
          </cell>
          <cell r="BS5">
            <v>0</v>
          </cell>
          <cell r="BT5">
            <v>0</v>
          </cell>
          <cell r="BU5">
            <v>0</v>
          </cell>
          <cell r="BW5">
            <v>0</v>
          </cell>
          <cell r="BX5">
            <v>0</v>
          </cell>
          <cell r="BY5">
            <v>0</v>
          </cell>
          <cell r="BZ5">
            <v>0</v>
          </cell>
          <cell r="CA5">
            <v>0</v>
          </cell>
          <cell r="CB5">
            <v>0</v>
          </cell>
          <cell r="CD5">
            <v>0</v>
          </cell>
          <cell r="CE5">
            <v>0</v>
          </cell>
          <cell r="CF5">
            <v>0</v>
          </cell>
          <cell r="CG5">
            <v>0</v>
          </cell>
          <cell r="CH5">
            <v>0</v>
          </cell>
          <cell r="CI5">
            <v>0</v>
          </cell>
          <cell r="CK5">
            <v>0</v>
          </cell>
          <cell r="CL5">
            <v>0</v>
          </cell>
          <cell r="CM5">
            <v>0</v>
          </cell>
          <cell r="CN5">
            <v>0</v>
          </cell>
          <cell r="CO5">
            <v>0</v>
          </cell>
          <cell r="CP5">
            <v>0</v>
          </cell>
          <cell r="CR5">
            <v>0</v>
          </cell>
          <cell r="CS5">
            <v>0</v>
          </cell>
          <cell r="CT5">
            <v>0</v>
          </cell>
          <cell r="CU5">
            <v>0</v>
          </cell>
          <cell r="CV5">
            <v>0</v>
          </cell>
          <cell r="CW5">
            <v>0</v>
          </cell>
          <cell r="CY5">
            <v>0</v>
          </cell>
          <cell r="CZ5">
            <v>0</v>
          </cell>
          <cell r="DA5">
            <v>0</v>
          </cell>
          <cell r="DB5">
            <v>0</v>
          </cell>
          <cell r="DC5">
            <v>0</v>
          </cell>
          <cell r="DD5">
            <v>0</v>
          </cell>
          <cell r="DF5">
            <v>0</v>
          </cell>
          <cell r="DG5">
            <v>0</v>
          </cell>
          <cell r="DH5">
            <v>0</v>
          </cell>
          <cell r="DI5">
            <v>0</v>
          </cell>
          <cell r="DJ5">
            <v>0</v>
          </cell>
          <cell r="DK5">
            <v>0</v>
          </cell>
          <cell r="DM5">
            <v>0</v>
          </cell>
          <cell r="DN5">
            <v>0</v>
          </cell>
          <cell r="DO5">
            <v>0</v>
          </cell>
          <cell r="DP5">
            <v>0</v>
          </cell>
          <cell r="DQ5">
            <v>0</v>
          </cell>
          <cell r="DR5">
            <v>0</v>
          </cell>
          <cell r="DT5">
            <v>0</v>
          </cell>
          <cell r="DU5">
            <v>0</v>
          </cell>
          <cell r="DV5">
            <v>0</v>
          </cell>
          <cell r="DW5">
            <v>0</v>
          </cell>
          <cell r="DX5">
            <v>0</v>
          </cell>
          <cell r="DY5">
            <v>0</v>
          </cell>
          <cell r="EA5">
            <v>0</v>
          </cell>
          <cell r="EB5">
            <v>0</v>
          </cell>
          <cell r="EC5">
            <v>0</v>
          </cell>
          <cell r="ED5">
            <v>0</v>
          </cell>
          <cell r="EE5">
            <v>0</v>
          </cell>
          <cell r="EF5">
            <v>0</v>
          </cell>
          <cell r="EH5">
            <v>0</v>
          </cell>
          <cell r="EI5">
            <v>0</v>
          </cell>
          <cell r="EJ5">
            <v>0</v>
          </cell>
          <cell r="EK5">
            <v>0</v>
          </cell>
          <cell r="EL5">
            <v>0</v>
          </cell>
          <cell r="EM5">
            <v>0</v>
          </cell>
          <cell r="EO5">
            <v>0</v>
          </cell>
          <cell r="EP5">
            <v>0</v>
          </cell>
          <cell r="EQ5">
            <v>0</v>
          </cell>
          <cell r="ER5">
            <v>0</v>
          </cell>
          <cell r="ES5">
            <v>0</v>
          </cell>
          <cell r="ET5">
            <v>0</v>
          </cell>
          <cell r="EV5">
            <v>0</v>
          </cell>
          <cell r="EW5">
            <v>0</v>
          </cell>
          <cell r="EX5">
            <v>0</v>
          </cell>
          <cell r="EY5">
            <v>0</v>
          </cell>
          <cell r="EZ5">
            <v>0</v>
          </cell>
          <cell r="FA5">
            <v>0</v>
          </cell>
          <cell r="FC5">
            <v>0</v>
          </cell>
          <cell r="FD5">
            <v>0</v>
          </cell>
          <cell r="FE5">
            <v>0</v>
          </cell>
          <cell r="FF5">
            <v>0</v>
          </cell>
          <cell r="FG5">
            <v>0</v>
          </cell>
          <cell r="FH5">
            <v>0</v>
          </cell>
          <cell r="FJ5">
            <v>0</v>
          </cell>
          <cell r="FK5">
            <v>0</v>
          </cell>
          <cell r="FL5">
            <v>0</v>
          </cell>
          <cell r="FM5">
            <v>0</v>
          </cell>
          <cell r="FN5">
            <v>0</v>
          </cell>
          <cell r="FO5">
            <v>0</v>
          </cell>
          <cell r="FQ5">
            <v>0</v>
          </cell>
          <cell r="FR5">
            <v>0</v>
          </cell>
          <cell r="FS5">
            <v>0</v>
          </cell>
          <cell r="FT5">
            <v>0</v>
          </cell>
          <cell r="FU5">
            <v>0</v>
          </cell>
          <cell r="FV5">
            <v>0</v>
          </cell>
          <cell r="FX5">
            <v>0</v>
          </cell>
          <cell r="FY5">
            <v>0</v>
          </cell>
          <cell r="FZ5">
            <v>0</v>
          </cell>
          <cell r="GA5">
            <v>0</v>
          </cell>
          <cell r="GB5">
            <v>0</v>
          </cell>
          <cell r="GC5">
            <v>0</v>
          </cell>
          <cell r="GE5">
            <v>0</v>
          </cell>
          <cell r="GF5">
            <v>0</v>
          </cell>
          <cell r="GG5">
            <v>0</v>
          </cell>
          <cell r="GH5">
            <v>0</v>
          </cell>
          <cell r="GI5">
            <v>0</v>
          </cell>
          <cell r="GJ5">
            <v>0</v>
          </cell>
          <cell r="GL5">
            <v>0</v>
          </cell>
          <cell r="GM5">
            <v>0</v>
          </cell>
          <cell r="GN5">
            <v>0</v>
          </cell>
          <cell r="GO5">
            <v>0</v>
          </cell>
          <cell r="GP5">
            <v>0</v>
          </cell>
          <cell r="GQ5">
            <v>0</v>
          </cell>
          <cell r="GS5">
            <v>0</v>
          </cell>
          <cell r="GT5">
            <v>0</v>
          </cell>
          <cell r="GU5">
            <v>0</v>
          </cell>
          <cell r="GV5">
            <v>0</v>
          </cell>
          <cell r="GW5">
            <v>0</v>
          </cell>
          <cell r="GX5">
            <v>0</v>
          </cell>
          <cell r="GZ5">
            <v>0</v>
          </cell>
          <cell r="HA5">
            <v>0</v>
          </cell>
          <cell r="HB5">
            <v>0</v>
          </cell>
          <cell r="HC5">
            <v>0</v>
          </cell>
          <cell r="HD5">
            <v>0</v>
          </cell>
          <cell r="HE5">
            <v>0</v>
          </cell>
          <cell r="HG5">
            <v>0</v>
          </cell>
          <cell r="HH5">
            <v>0</v>
          </cell>
          <cell r="HI5">
            <v>0</v>
          </cell>
          <cell r="HJ5">
            <v>0</v>
          </cell>
          <cell r="HK5">
            <v>0</v>
          </cell>
          <cell r="HL5">
            <v>0</v>
          </cell>
          <cell r="HN5">
            <v>0</v>
          </cell>
          <cell r="HO5">
            <v>0</v>
          </cell>
          <cell r="HP5">
            <v>0</v>
          </cell>
          <cell r="HQ5">
            <v>0</v>
          </cell>
          <cell r="HR5">
            <v>0</v>
          </cell>
          <cell r="HS5">
            <v>0</v>
          </cell>
          <cell r="HU5">
            <v>0</v>
          </cell>
          <cell r="HV5">
            <v>0</v>
          </cell>
          <cell r="HW5">
            <v>0</v>
          </cell>
          <cell r="HX5">
            <v>0</v>
          </cell>
          <cell r="HY5">
            <v>0</v>
          </cell>
          <cell r="HZ5">
            <v>0</v>
          </cell>
          <cell r="IB5">
            <v>0</v>
          </cell>
          <cell r="IC5">
            <v>0</v>
          </cell>
          <cell r="ID5">
            <v>0</v>
          </cell>
          <cell r="IE5">
            <v>0</v>
          </cell>
          <cell r="IF5">
            <v>0</v>
          </cell>
          <cell r="IG5">
            <v>0</v>
          </cell>
          <cell r="II5">
            <v>0</v>
          </cell>
          <cell r="IJ5">
            <v>0</v>
          </cell>
          <cell r="IK5">
            <v>0</v>
          </cell>
          <cell r="IL5">
            <v>0</v>
          </cell>
          <cell r="IM5">
            <v>0</v>
          </cell>
          <cell r="IN5">
            <v>0</v>
          </cell>
          <cell r="IP5">
            <v>0</v>
          </cell>
          <cell r="IQ5">
            <v>0</v>
          </cell>
          <cell r="IR5">
            <v>0</v>
          </cell>
          <cell r="IS5">
            <v>0</v>
          </cell>
          <cell r="IT5">
            <v>0</v>
          </cell>
          <cell r="IU5">
            <v>0</v>
          </cell>
          <cell r="IW5">
            <v>0</v>
          </cell>
          <cell r="IX5">
            <v>0</v>
          </cell>
          <cell r="IY5">
            <v>0</v>
          </cell>
          <cell r="IZ5">
            <v>0</v>
          </cell>
          <cell r="JA5">
            <v>0</v>
          </cell>
          <cell r="JB5">
            <v>0</v>
          </cell>
          <cell r="JD5">
            <v>0</v>
          </cell>
          <cell r="JE5">
            <v>0</v>
          </cell>
          <cell r="JF5">
            <v>0</v>
          </cell>
          <cell r="JG5">
            <v>0</v>
          </cell>
          <cell r="JH5">
            <v>0</v>
          </cell>
          <cell r="JI5">
            <v>0</v>
          </cell>
          <cell r="JK5">
            <v>0</v>
          </cell>
          <cell r="JL5">
            <v>0</v>
          </cell>
          <cell r="JM5">
            <v>0</v>
          </cell>
          <cell r="JN5">
            <v>0</v>
          </cell>
          <cell r="JO5">
            <v>0</v>
          </cell>
          <cell r="JP5">
            <v>0</v>
          </cell>
          <cell r="JR5">
            <v>0</v>
          </cell>
          <cell r="JS5">
            <v>0</v>
          </cell>
          <cell r="JT5">
            <v>0</v>
          </cell>
          <cell r="JU5">
            <v>0</v>
          </cell>
          <cell r="JV5">
            <v>0</v>
          </cell>
          <cell r="JW5">
            <v>0</v>
          </cell>
          <cell r="JY5">
            <v>0</v>
          </cell>
          <cell r="JZ5">
            <v>0</v>
          </cell>
          <cell r="KA5">
            <v>0</v>
          </cell>
          <cell r="KB5">
            <v>0</v>
          </cell>
          <cell r="KC5">
            <v>0</v>
          </cell>
          <cell r="KD5">
            <v>0</v>
          </cell>
          <cell r="KF5">
            <v>0</v>
          </cell>
          <cell r="KG5">
            <v>0</v>
          </cell>
          <cell r="KH5">
            <v>0</v>
          </cell>
          <cell r="KI5">
            <v>0</v>
          </cell>
          <cell r="KJ5">
            <v>0</v>
          </cell>
          <cell r="KK5">
            <v>0</v>
          </cell>
          <cell r="KM5">
            <v>0</v>
          </cell>
          <cell r="KN5">
            <v>0</v>
          </cell>
          <cell r="KO5">
            <v>0</v>
          </cell>
          <cell r="KP5">
            <v>0</v>
          </cell>
          <cell r="KQ5">
            <v>0</v>
          </cell>
          <cell r="KR5">
            <v>0</v>
          </cell>
          <cell r="KT5">
            <v>0</v>
          </cell>
          <cell r="KU5">
            <v>0</v>
          </cell>
          <cell r="KV5">
            <v>0</v>
          </cell>
          <cell r="KW5">
            <v>0</v>
          </cell>
          <cell r="KX5">
            <v>0</v>
          </cell>
          <cell r="KY5">
            <v>0</v>
          </cell>
          <cell r="LA5">
            <v>0</v>
          </cell>
          <cell r="LB5">
            <v>0</v>
          </cell>
          <cell r="LC5">
            <v>0</v>
          </cell>
          <cell r="LD5">
            <v>0</v>
          </cell>
          <cell r="LE5">
            <v>0</v>
          </cell>
          <cell r="LF5">
            <v>0</v>
          </cell>
          <cell r="LH5">
            <v>0</v>
          </cell>
          <cell r="LI5">
            <v>0</v>
          </cell>
          <cell r="LJ5">
            <v>0</v>
          </cell>
          <cell r="LK5">
            <v>0</v>
          </cell>
          <cell r="LL5">
            <v>0</v>
          </cell>
          <cell r="LM5">
            <v>0</v>
          </cell>
          <cell r="LO5">
            <v>0</v>
          </cell>
          <cell r="LP5">
            <v>0</v>
          </cell>
          <cell r="LQ5">
            <v>0</v>
          </cell>
          <cell r="LR5">
            <v>0</v>
          </cell>
          <cell r="LS5">
            <v>0</v>
          </cell>
          <cell r="LT5">
            <v>0</v>
          </cell>
          <cell r="LV5">
            <v>0</v>
          </cell>
          <cell r="LW5">
            <v>0</v>
          </cell>
          <cell r="LX5">
            <v>0</v>
          </cell>
          <cell r="LY5">
            <v>0</v>
          </cell>
          <cell r="LZ5">
            <v>0</v>
          </cell>
          <cell r="MA5">
            <v>0</v>
          </cell>
          <cell r="MC5">
            <v>0</v>
          </cell>
          <cell r="MD5">
            <v>0</v>
          </cell>
          <cell r="ME5">
            <v>0</v>
          </cell>
          <cell r="MF5">
            <v>0</v>
          </cell>
          <cell r="MG5">
            <v>0</v>
          </cell>
          <cell r="MH5">
            <v>0</v>
          </cell>
          <cell r="MJ5">
            <v>0</v>
          </cell>
          <cell r="MK5">
            <v>0</v>
          </cell>
          <cell r="ML5">
            <v>0</v>
          </cell>
          <cell r="MM5">
            <v>0</v>
          </cell>
          <cell r="MN5">
            <v>0</v>
          </cell>
          <cell r="MO5">
            <v>0</v>
          </cell>
          <cell r="MQ5">
            <v>0</v>
          </cell>
          <cell r="MR5">
            <v>0</v>
          </cell>
          <cell r="MS5">
            <v>0</v>
          </cell>
          <cell r="MT5">
            <v>0</v>
          </cell>
          <cell r="MU5">
            <v>0</v>
          </cell>
          <cell r="MV5">
            <v>0</v>
          </cell>
          <cell r="MX5">
            <v>0</v>
          </cell>
          <cell r="MY5">
            <v>0</v>
          </cell>
          <cell r="MZ5">
            <v>0</v>
          </cell>
          <cell r="NA5">
            <v>0</v>
          </cell>
          <cell r="NB5">
            <v>0</v>
          </cell>
          <cell r="NC5">
            <v>0</v>
          </cell>
          <cell r="NE5">
            <v>0</v>
          </cell>
          <cell r="NF5">
            <v>0</v>
          </cell>
          <cell r="NG5">
            <v>0</v>
          </cell>
          <cell r="NH5">
            <v>0</v>
          </cell>
          <cell r="NI5">
            <v>0</v>
          </cell>
          <cell r="NJ5">
            <v>0</v>
          </cell>
          <cell r="NL5">
            <v>0</v>
          </cell>
          <cell r="NM5">
            <v>0</v>
          </cell>
          <cell r="NN5">
            <v>0</v>
          </cell>
          <cell r="NO5">
            <v>0</v>
          </cell>
          <cell r="NP5">
            <v>0</v>
          </cell>
          <cell r="NQ5">
            <v>0</v>
          </cell>
          <cell r="NS5">
            <v>0</v>
          </cell>
          <cell r="NT5">
            <v>0</v>
          </cell>
        </row>
        <row r="6">
          <cell r="AB6">
            <v>0</v>
          </cell>
          <cell r="AC6">
            <v>0</v>
          </cell>
          <cell r="AD6">
            <v>0</v>
          </cell>
          <cell r="AE6">
            <v>0</v>
          </cell>
          <cell r="AG6">
            <v>0</v>
          </cell>
          <cell r="AH6">
            <v>0</v>
          </cell>
          <cell r="AI6">
            <v>0</v>
          </cell>
          <cell r="AJ6">
            <v>0</v>
          </cell>
          <cell r="AK6">
            <v>0</v>
          </cell>
          <cell r="AL6">
            <v>0</v>
          </cell>
          <cell r="AN6">
            <v>0</v>
          </cell>
          <cell r="AO6">
            <v>0</v>
          </cell>
          <cell r="AP6">
            <v>0</v>
          </cell>
          <cell r="AQ6">
            <v>0</v>
          </cell>
          <cell r="AR6">
            <v>0</v>
          </cell>
          <cell r="AS6">
            <v>0</v>
          </cell>
          <cell r="AU6">
            <v>0</v>
          </cell>
          <cell r="AV6">
            <v>0</v>
          </cell>
          <cell r="AW6">
            <v>0</v>
          </cell>
          <cell r="AX6">
            <v>0</v>
          </cell>
          <cell r="AY6">
            <v>0</v>
          </cell>
          <cell r="AZ6">
            <v>0</v>
          </cell>
          <cell r="BB6">
            <v>0</v>
          </cell>
          <cell r="BC6">
            <v>0</v>
          </cell>
          <cell r="BD6">
            <v>0</v>
          </cell>
          <cell r="BE6">
            <v>0</v>
          </cell>
          <cell r="BF6">
            <v>0</v>
          </cell>
          <cell r="BG6">
            <v>0</v>
          </cell>
          <cell r="BI6">
            <v>0</v>
          </cell>
          <cell r="BJ6">
            <v>0</v>
          </cell>
          <cell r="BK6">
            <v>0</v>
          </cell>
          <cell r="BL6">
            <v>0</v>
          </cell>
          <cell r="BM6">
            <v>0</v>
          </cell>
          <cell r="BN6">
            <v>0</v>
          </cell>
          <cell r="BP6">
            <v>0</v>
          </cell>
          <cell r="BQ6">
            <v>0</v>
          </cell>
          <cell r="BR6">
            <v>0</v>
          </cell>
          <cell r="BS6">
            <v>0</v>
          </cell>
          <cell r="BT6">
            <v>0</v>
          </cell>
          <cell r="BU6">
            <v>0</v>
          </cell>
          <cell r="BW6">
            <v>0</v>
          </cell>
          <cell r="BX6">
            <v>0</v>
          </cell>
          <cell r="BY6">
            <v>0</v>
          </cell>
          <cell r="BZ6">
            <v>0</v>
          </cell>
          <cell r="CA6">
            <v>0</v>
          </cell>
          <cell r="CB6">
            <v>0</v>
          </cell>
          <cell r="CD6">
            <v>0</v>
          </cell>
          <cell r="CE6">
            <v>0</v>
          </cell>
          <cell r="CF6">
            <v>0</v>
          </cell>
          <cell r="CG6">
            <v>0</v>
          </cell>
          <cell r="CH6">
            <v>0</v>
          </cell>
          <cell r="CI6">
            <v>0</v>
          </cell>
          <cell r="CK6">
            <v>0</v>
          </cell>
          <cell r="CL6">
            <v>0</v>
          </cell>
          <cell r="CM6">
            <v>0</v>
          </cell>
          <cell r="CN6">
            <v>0</v>
          </cell>
          <cell r="CO6">
            <v>0</v>
          </cell>
          <cell r="CP6">
            <v>0</v>
          </cell>
          <cell r="CR6">
            <v>0</v>
          </cell>
          <cell r="CS6">
            <v>0</v>
          </cell>
          <cell r="CT6">
            <v>0</v>
          </cell>
          <cell r="CU6">
            <v>0</v>
          </cell>
          <cell r="CV6">
            <v>0</v>
          </cell>
          <cell r="CW6">
            <v>0</v>
          </cell>
          <cell r="CY6">
            <v>0</v>
          </cell>
          <cell r="CZ6">
            <v>0</v>
          </cell>
          <cell r="DA6">
            <v>0</v>
          </cell>
          <cell r="DB6">
            <v>0</v>
          </cell>
          <cell r="DC6">
            <v>0</v>
          </cell>
          <cell r="DD6">
            <v>0</v>
          </cell>
          <cell r="DF6">
            <v>0</v>
          </cell>
          <cell r="DG6">
            <v>0</v>
          </cell>
          <cell r="DH6">
            <v>0</v>
          </cell>
          <cell r="DI6">
            <v>0</v>
          </cell>
          <cell r="DJ6">
            <v>0</v>
          </cell>
          <cell r="DK6">
            <v>0</v>
          </cell>
          <cell r="DM6">
            <v>0</v>
          </cell>
          <cell r="DN6">
            <v>0</v>
          </cell>
          <cell r="DO6">
            <v>0</v>
          </cell>
          <cell r="DP6">
            <v>0</v>
          </cell>
          <cell r="DQ6">
            <v>0</v>
          </cell>
          <cell r="DR6">
            <v>0</v>
          </cell>
          <cell r="DT6">
            <v>0</v>
          </cell>
          <cell r="DU6">
            <v>0</v>
          </cell>
          <cell r="DV6">
            <v>0</v>
          </cell>
          <cell r="DW6">
            <v>0</v>
          </cell>
          <cell r="DX6">
            <v>0</v>
          </cell>
          <cell r="DY6">
            <v>0</v>
          </cell>
          <cell r="EA6">
            <v>0</v>
          </cell>
          <cell r="EB6">
            <v>0</v>
          </cell>
          <cell r="EC6">
            <v>0</v>
          </cell>
          <cell r="ED6">
            <v>0</v>
          </cell>
          <cell r="EE6">
            <v>0</v>
          </cell>
          <cell r="EF6">
            <v>0</v>
          </cell>
          <cell r="EH6">
            <v>0</v>
          </cell>
          <cell r="EI6">
            <v>0</v>
          </cell>
          <cell r="EJ6">
            <v>0</v>
          </cell>
          <cell r="EK6">
            <v>0</v>
          </cell>
          <cell r="EL6">
            <v>0</v>
          </cell>
          <cell r="EM6">
            <v>0</v>
          </cell>
          <cell r="EO6">
            <v>0</v>
          </cell>
          <cell r="EP6">
            <v>0</v>
          </cell>
          <cell r="EQ6">
            <v>0</v>
          </cell>
          <cell r="ER6">
            <v>0</v>
          </cell>
          <cell r="ES6">
            <v>0</v>
          </cell>
          <cell r="ET6">
            <v>0</v>
          </cell>
          <cell r="EV6">
            <v>0</v>
          </cell>
          <cell r="EW6">
            <v>0</v>
          </cell>
          <cell r="EX6">
            <v>0</v>
          </cell>
          <cell r="EY6">
            <v>0</v>
          </cell>
          <cell r="EZ6">
            <v>0</v>
          </cell>
          <cell r="FA6">
            <v>0</v>
          </cell>
          <cell r="FC6">
            <v>0</v>
          </cell>
          <cell r="FD6">
            <v>0</v>
          </cell>
          <cell r="FE6">
            <v>0</v>
          </cell>
          <cell r="FF6">
            <v>0</v>
          </cell>
          <cell r="FG6">
            <v>0</v>
          </cell>
          <cell r="FH6">
            <v>0</v>
          </cell>
          <cell r="FJ6">
            <v>0</v>
          </cell>
          <cell r="FK6">
            <v>0</v>
          </cell>
          <cell r="FL6">
            <v>0</v>
          </cell>
          <cell r="FM6">
            <v>0</v>
          </cell>
          <cell r="FN6">
            <v>0</v>
          </cell>
          <cell r="FO6">
            <v>0</v>
          </cell>
          <cell r="FQ6">
            <v>0</v>
          </cell>
          <cell r="FR6">
            <v>0</v>
          </cell>
          <cell r="FS6">
            <v>0</v>
          </cell>
          <cell r="FT6">
            <v>0</v>
          </cell>
          <cell r="FU6">
            <v>0</v>
          </cell>
          <cell r="FV6">
            <v>0</v>
          </cell>
          <cell r="FX6">
            <v>0</v>
          </cell>
          <cell r="FY6">
            <v>0</v>
          </cell>
          <cell r="FZ6">
            <v>0</v>
          </cell>
          <cell r="GA6">
            <v>0</v>
          </cell>
          <cell r="GB6">
            <v>0</v>
          </cell>
          <cell r="GC6">
            <v>0</v>
          </cell>
          <cell r="GE6">
            <v>0</v>
          </cell>
          <cell r="GF6">
            <v>0</v>
          </cell>
          <cell r="GG6">
            <v>0</v>
          </cell>
          <cell r="GH6">
            <v>0</v>
          </cell>
          <cell r="GI6">
            <v>0</v>
          </cell>
          <cell r="GJ6">
            <v>0</v>
          </cell>
          <cell r="GL6">
            <v>0</v>
          </cell>
          <cell r="GM6">
            <v>0</v>
          </cell>
          <cell r="GN6">
            <v>0</v>
          </cell>
          <cell r="GO6">
            <v>0</v>
          </cell>
          <cell r="GP6">
            <v>0</v>
          </cell>
          <cell r="GQ6">
            <v>0</v>
          </cell>
          <cell r="GS6">
            <v>0</v>
          </cell>
          <cell r="GT6">
            <v>0</v>
          </cell>
          <cell r="GU6">
            <v>0</v>
          </cell>
          <cell r="GV6">
            <v>0</v>
          </cell>
          <cell r="GW6">
            <v>0</v>
          </cell>
          <cell r="GX6">
            <v>0</v>
          </cell>
          <cell r="GZ6">
            <v>0</v>
          </cell>
          <cell r="HA6">
            <v>0</v>
          </cell>
          <cell r="HB6">
            <v>0</v>
          </cell>
          <cell r="HC6">
            <v>0</v>
          </cell>
          <cell r="HD6">
            <v>0</v>
          </cell>
          <cell r="HE6">
            <v>0</v>
          </cell>
          <cell r="HG6">
            <v>0</v>
          </cell>
          <cell r="HH6">
            <v>0</v>
          </cell>
          <cell r="HI6">
            <v>0</v>
          </cell>
          <cell r="HJ6">
            <v>0</v>
          </cell>
          <cell r="HK6">
            <v>0</v>
          </cell>
          <cell r="HL6">
            <v>0</v>
          </cell>
          <cell r="HN6">
            <v>0</v>
          </cell>
          <cell r="HO6">
            <v>0</v>
          </cell>
          <cell r="HP6">
            <v>0</v>
          </cell>
          <cell r="HQ6">
            <v>0</v>
          </cell>
          <cell r="HR6">
            <v>0</v>
          </cell>
          <cell r="HS6">
            <v>0</v>
          </cell>
          <cell r="HU6">
            <v>0</v>
          </cell>
          <cell r="HV6">
            <v>0</v>
          </cell>
          <cell r="HW6">
            <v>0</v>
          </cell>
          <cell r="HX6">
            <v>0</v>
          </cell>
          <cell r="HY6">
            <v>0</v>
          </cell>
          <cell r="HZ6">
            <v>0</v>
          </cell>
          <cell r="IB6">
            <v>0</v>
          </cell>
          <cell r="IC6">
            <v>0</v>
          </cell>
          <cell r="ID6">
            <v>0</v>
          </cell>
          <cell r="IE6">
            <v>0</v>
          </cell>
          <cell r="IF6">
            <v>0</v>
          </cell>
          <cell r="IG6">
            <v>0</v>
          </cell>
          <cell r="II6">
            <v>0</v>
          </cell>
          <cell r="IJ6">
            <v>0</v>
          </cell>
          <cell r="IK6">
            <v>0</v>
          </cell>
          <cell r="IL6">
            <v>0</v>
          </cell>
          <cell r="IM6">
            <v>0</v>
          </cell>
          <cell r="IN6">
            <v>0</v>
          </cell>
          <cell r="IP6">
            <v>0</v>
          </cell>
          <cell r="IQ6">
            <v>0</v>
          </cell>
          <cell r="IR6">
            <v>0</v>
          </cell>
          <cell r="IS6">
            <v>0</v>
          </cell>
          <cell r="IT6">
            <v>0</v>
          </cell>
          <cell r="IU6">
            <v>0</v>
          </cell>
          <cell r="IW6">
            <v>0</v>
          </cell>
          <cell r="IX6">
            <v>0</v>
          </cell>
          <cell r="IY6">
            <v>0</v>
          </cell>
          <cell r="IZ6">
            <v>0</v>
          </cell>
          <cell r="JA6">
            <v>0</v>
          </cell>
          <cell r="JB6">
            <v>0</v>
          </cell>
          <cell r="JD6">
            <v>0</v>
          </cell>
          <cell r="JE6">
            <v>0</v>
          </cell>
          <cell r="JF6">
            <v>0</v>
          </cell>
          <cell r="JG6">
            <v>0</v>
          </cell>
          <cell r="JH6">
            <v>0</v>
          </cell>
          <cell r="JI6">
            <v>0</v>
          </cell>
          <cell r="JK6">
            <v>0</v>
          </cell>
          <cell r="JL6">
            <v>0</v>
          </cell>
          <cell r="JM6">
            <v>0</v>
          </cell>
          <cell r="JN6">
            <v>0</v>
          </cell>
          <cell r="JO6">
            <v>0</v>
          </cell>
          <cell r="JP6">
            <v>0</v>
          </cell>
          <cell r="JR6">
            <v>0</v>
          </cell>
          <cell r="JS6">
            <v>0</v>
          </cell>
          <cell r="JT6">
            <v>0</v>
          </cell>
          <cell r="JU6">
            <v>0</v>
          </cell>
          <cell r="JV6">
            <v>0</v>
          </cell>
          <cell r="JW6">
            <v>0</v>
          </cell>
          <cell r="JY6">
            <v>0</v>
          </cell>
          <cell r="JZ6">
            <v>0</v>
          </cell>
          <cell r="KA6">
            <v>0</v>
          </cell>
          <cell r="KB6">
            <v>0</v>
          </cell>
          <cell r="KC6">
            <v>0</v>
          </cell>
          <cell r="KD6">
            <v>0</v>
          </cell>
          <cell r="KF6">
            <v>0</v>
          </cell>
          <cell r="KG6">
            <v>0</v>
          </cell>
          <cell r="KH6">
            <v>0</v>
          </cell>
          <cell r="KI6">
            <v>0</v>
          </cell>
          <cell r="KJ6">
            <v>0</v>
          </cell>
          <cell r="KK6">
            <v>0</v>
          </cell>
          <cell r="KM6">
            <v>0</v>
          </cell>
          <cell r="KN6">
            <v>0</v>
          </cell>
          <cell r="KO6">
            <v>0</v>
          </cell>
          <cell r="KP6">
            <v>0</v>
          </cell>
          <cell r="KQ6">
            <v>0</v>
          </cell>
          <cell r="KR6">
            <v>0</v>
          </cell>
          <cell r="KT6">
            <v>0</v>
          </cell>
          <cell r="KU6">
            <v>0</v>
          </cell>
          <cell r="KV6">
            <v>0</v>
          </cell>
          <cell r="KW6">
            <v>0</v>
          </cell>
          <cell r="KX6">
            <v>0</v>
          </cell>
          <cell r="KY6">
            <v>0</v>
          </cell>
          <cell r="LA6">
            <v>0</v>
          </cell>
          <cell r="LB6">
            <v>0</v>
          </cell>
          <cell r="LC6">
            <v>0</v>
          </cell>
          <cell r="LD6">
            <v>0</v>
          </cell>
          <cell r="LE6">
            <v>0</v>
          </cell>
          <cell r="LF6">
            <v>0</v>
          </cell>
          <cell r="LH6">
            <v>0</v>
          </cell>
          <cell r="LI6">
            <v>0</v>
          </cell>
          <cell r="LJ6">
            <v>0</v>
          </cell>
          <cell r="LK6">
            <v>0</v>
          </cell>
          <cell r="LL6">
            <v>0</v>
          </cell>
          <cell r="LM6">
            <v>0</v>
          </cell>
          <cell r="LO6">
            <v>0</v>
          </cell>
          <cell r="LP6">
            <v>0</v>
          </cell>
          <cell r="LQ6">
            <v>0</v>
          </cell>
          <cell r="LR6">
            <v>0</v>
          </cell>
          <cell r="LS6">
            <v>0</v>
          </cell>
          <cell r="LT6">
            <v>0</v>
          </cell>
          <cell r="LV6">
            <v>0</v>
          </cell>
          <cell r="LW6">
            <v>0</v>
          </cell>
          <cell r="LX6">
            <v>0</v>
          </cell>
          <cell r="LY6">
            <v>0</v>
          </cell>
          <cell r="LZ6">
            <v>0</v>
          </cell>
          <cell r="MA6">
            <v>0</v>
          </cell>
          <cell r="MC6">
            <v>0</v>
          </cell>
          <cell r="MD6">
            <v>0</v>
          </cell>
          <cell r="ME6">
            <v>0</v>
          </cell>
          <cell r="MF6">
            <v>0</v>
          </cell>
          <cell r="MG6">
            <v>0</v>
          </cell>
          <cell r="MH6">
            <v>0</v>
          </cell>
          <cell r="MJ6">
            <v>0</v>
          </cell>
          <cell r="MK6">
            <v>0</v>
          </cell>
          <cell r="ML6">
            <v>0</v>
          </cell>
          <cell r="MM6">
            <v>0</v>
          </cell>
          <cell r="MN6">
            <v>0</v>
          </cell>
          <cell r="MO6">
            <v>0</v>
          </cell>
          <cell r="MQ6">
            <v>0</v>
          </cell>
          <cell r="MR6">
            <v>0</v>
          </cell>
          <cell r="MS6">
            <v>0</v>
          </cell>
          <cell r="MT6">
            <v>0</v>
          </cell>
          <cell r="MU6">
            <v>0</v>
          </cell>
          <cell r="MV6">
            <v>0</v>
          </cell>
          <cell r="MX6">
            <v>0</v>
          </cell>
          <cell r="MY6">
            <v>0</v>
          </cell>
          <cell r="MZ6">
            <v>0</v>
          </cell>
          <cell r="NA6">
            <v>0</v>
          </cell>
          <cell r="NB6">
            <v>0</v>
          </cell>
          <cell r="NC6">
            <v>0</v>
          </cell>
          <cell r="NE6">
            <v>0</v>
          </cell>
          <cell r="NF6">
            <v>0</v>
          </cell>
          <cell r="NG6">
            <v>0</v>
          </cell>
          <cell r="NH6">
            <v>0</v>
          </cell>
          <cell r="NI6">
            <v>0</v>
          </cell>
          <cell r="NJ6">
            <v>0</v>
          </cell>
          <cell r="NL6">
            <v>0</v>
          </cell>
          <cell r="NM6">
            <v>0</v>
          </cell>
          <cell r="NN6">
            <v>0</v>
          </cell>
          <cell r="NO6">
            <v>0</v>
          </cell>
          <cell r="NP6">
            <v>0</v>
          </cell>
          <cell r="NQ6">
            <v>0</v>
          </cell>
          <cell r="NS6">
            <v>0</v>
          </cell>
          <cell r="NT6">
            <v>0</v>
          </cell>
        </row>
        <row r="7">
          <cell r="AB7">
            <v>0</v>
          </cell>
          <cell r="AC7">
            <v>0</v>
          </cell>
          <cell r="AD7">
            <v>0</v>
          </cell>
          <cell r="AE7">
            <v>0</v>
          </cell>
          <cell r="AG7">
            <v>0</v>
          </cell>
          <cell r="AH7">
            <v>0</v>
          </cell>
          <cell r="AI7">
            <v>0</v>
          </cell>
          <cell r="AJ7">
            <v>0</v>
          </cell>
          <cell r="AK7">
            <v>0</v>
          </cell>
          <cell r="AL7">
            <v>0</v>
          </cell>
          <cell r="AN7">
            <v>0</v>
          </cell>
          <cell r="AO7">
            <v>0</v>
          </cell>
          <cell r="AP7">
            <v>0</v>
          </cell>
          <cell r="AQ7">
            <v>0</v>
          </cell>
          <cell r="AR7">
            <v>0</v>
          </cell>
          <cell r="AS7">
            <v>0</v>
          </cell>
          <cell r="AU7">
            <v>0</v>
          </cell>
          <cell r="AV7">
            <v>0</v>
          </cell>
          <cell r="AW7">
            <v>0</v>
          </cell>
          <cell r="AX7">
            <v>0</v>
          </cell>
          <cell r="AY7">
            <v>0</v>
          </cell>
          <cell r="AZ7">
            <v>0</v>
          </cell>
          <cell r="BB7">
            <v>0</v>
          </cell>
          <cell r="BC7">
            <v>0</v>
          </cell>
          <cell r="BD7">
            <v>0</v>
          </cell>
          <cell r="BE7">
            <v>0</v>
          </cell>
          <cell r="BF7">
            <v>0</v>
          </cell>
          <cell r="BG7">
            <v>0</v>
          </cell>
          <cell r="BI7">
            <v>0</v>
          </cell>
          <cell r="BJ7">
            <v>0</v>
          </cell>
          <cell r="BK7">
            <v>0</v>
          </cell>
          <cell r="BL7">
            <v>0</v>
          </cell>
          <cell r="BM7">
            <v>0</v>
          </cell>
          <cell r="BN7">
            <v>0</v>
          </cell>
          <cell r="BP7">
            <v>0</v>
          </cell>
          <cell r="BQ7">
            <v>0</v>
          </cell>
          <cell r="BR7">
            <v>0</v>
          </cell>
          <cell r="BS7">
            <v>0</v>
          </cell>
          <cell r="BT7">
            <v>0</v>
          </cell>
          <cell r="BU7">
            <v>0</v>
          </cell>
          <cell r="BW7">
            <v>0</v>
          </cell>
          <cell r="BX7">
            <v>0</v>
          </cell>
          <cell r="BY7">
            <v>0</v>
          </cell>
          <cell r="BZ7">
            <v>0</v>
          </cell>
          <cell r="CA7">
            <v>0</v>
          </cell>
          <cell r="CB7">
            <v>0</v>
          </cell>
          <cell r="CD7">
            <v>0</v>
          </cell>
          <cell r="CE7">
            <v>0</v>
          </cell>
          <cell r="CF7">
            <v>0</v>
          </cell>
          <cell r="CG7">
            <v>0</v>
          </cell>
          <cell r="CH7">
            <v>0</v>
          </cell>
          <cell r="CI7">
            <v>0</v>
          </cell>
          <cell r="CK7">
            <v>0</v>
          </cell>
          <cell r="CL7">
            <v>0</v>
          </cell>
          <cell r="CM7">
            <v>0</v>
          </cell>
          <cell r="CN7">
            <v>0</v>
          </cell>
          <cell r="CO7">
            <v>0</v>
          </cell>
          <cell r="CP7">
            <v>0</v>
          </cell>
          <cell r="CR7">
            <v>0</v>
          </cell>
          <cell r="CS7">
            <v>0</v>
          </cell>
          <cell r="CT7">
            <v>0</v>
          </cell>
          <cell r="CU7">
            <v>0</v>
          </cell>
          <cell r="CV7">
            <v>0</v>
          </cell>
          <cell r="CW7">
            <v>0</v>
          </cell>
          <cell r="CY7">
            <v>0</v>
          </cell>
          <cell r="CZ7">
            <v>0</v>
          </cell>
          <cell r="DA7">
            <v>0</v>
          </cell>
          <cell r="DB7">
            <v>0</v>
          </cell>
          <cell r="DC7">
            <v>0</v>
          </cell>
          <cell r="DD7">
            <v>0</v>
          </cell>
          <cell r="DF7">
            <v>0</v>
          </cell>
          <cell r="DG7">
            <v>0</v>
          </cell>
          <cell r="DH7">
            <v>0</v>
          </cell>
          <cell r="DI7">
            <v>0</v>
          </cell>
          <cell r="DJ7">
            <v>0</v>
          </cell>
          <cell r="DK7">
            <v>0</v>
          </cell>
          <cell r="DM7">
            <v>0</v>
          </cell>
          <cell r="DN7">
            <v>0</v>
          </cell>
          <cell r="DO7">
            <v>0</v>
          </cell>
          <cell r="DP7">
            <v>0</v>
          </cell>
          <cell r="DQ7">
            <v>0</v>
          </cell>
          <cell r="DR7">
            <v>0</v>
          </cell>
          <cell r="DT7">
            <v>0</v>
          </cell>
          <cell r="DU7">
            <v>0</v>
          </cell>
          <cell r="DV7">
            <v>0</v>
          </cell>
          <cell r="DW7">
            <v>0</v>
          </cell>
          <cell r="DX7">
            <v>0</v>
          </cell>
          <cell r="DY7">
            <v>0</v>
          </cell>
          <cell r="EA7">
            <v>0</v>
          </cell>
          <cell r="EB7">
            <v>0</v>
          </cell>
          <cell r="EC7">
            <v>0</v>
          </cell>
          <cell r="ED7">
            <v>0</v>
          </cell>
          <cell r="EE7">
            <v>0</v>
          </cell>
          <cell r="EF7">
            <v>0</v>
          </cell>
          <cell r="EH7">
            <v>0</v>
          </cell>
          <cell r="EI7">
            <v>0</v>
          </cell>
          <cell r="EJ7">
            <v>0</v>
          </cell>
          <cell r="EK7">
            <v>0</v>
          </cell>
          <cell r="EL7">
            <v>0</v>
          </cell>
          <cell r="EM7">
            <v>0</v>
          </cell>
          <cell r="EO7">
            <v>0</v>
          </cell>
          <cell r="EP7">
            <v>0</v>
          </cell>
          <cell r="EQ7">
            <v>0</v>
          </cell>
          <cell r="ER7">
            <v>0</v>
          </cell>
          <cell r="ES7">
            <v>0</v>
          </cell>
          <cell r="ET7">
            <v>0</v>
          </cell>
          <cell r="EV7">
            <v>0</v>
          </cell>
          <cell r="EW7">
            <v>0</v>
          </cell>
          <cell r="EX7">
            <v>0</v>
          </cell>
          <cell r="EY7">
            <v>0</v>
          </cell>
          <cell r="EZ7">
            <v>0</v>
          </cell>
          <cell r="FA7">
            <v>0</v>
          </cell>
          <cell r="FC7">
            <v>0</v>
          </cell>
          <cell r="FD7">
            <v>0</v>
          </cell>
          <cell r="FE7">
            <v>0</v>
          </cell>
          <cell r="FF7">
            <v>0</v>
          </cell>
          <cell r="FG7">
            <v>0</v>
          </cell>
          <cell r="FH7">
            <v>0</v>
          </cell>
          <cell r="FJ7">
            <v>0</v>
          </cell>
          <cell r="FK7">
            <v>0</v>
          </cell>
          <cell r="FL7">
            <v>0</v>
          </cell>
          <cell r="FM7">
            <v>0</v>
          </cell>
          <cell r="FN7">
            <v>0</v>
          </cell>
          <cell r="FO7">
            <v>0</v>
          </cell>
          <cell r="FQ7">
            <v>0</v>
          </cell>
          <cell r="FR7">
            <v>0</v>
          </cell>
          <cell r="FS7">
            <v>0</v>
          </cell>
          <cell r="FT7">
            <v>0</v>
          </cell>
          <cell r="FU7">
            <v>0</v>
          </cell>
          <cell r="FV7">
            <v>0</v>
          </cell>
          <cell r="FX7">
            <v>0</v>
          </cell>
          <cell r="FY7">
            <v>0</v>
          </cell>
          <cell r="FZ7">
            <v>0</v>
          </cell>
          <cell r="GA7">
            <v>0</v>
          </cell>
          <cell r="GB7">
            <v>0</v>
          </cell>
          <cell r="GC7">
            <v>0</v>
          </cell>
          <cell r="GE7">
            <v>0</v>
          </cell>
          <cell r="GF7">
            <v>0</v>
          </cell>
          <cell r="GG7">
            <v>0</v>
          </cell>
          <cell r="GH7">
            <v>0</v>
          </cell>
          <cell r="GI7">
            <v>0</v>
          </cell>
          <cell r="GJ7">
            <v>0</v>
          </cell>
          <cell r="GL7">
            <v>0</v>
          </cell>
          <cell r="GM7">
            <v>0</v>
          </cell>
          <cell r="GN7">
            <v>0</v>
          </cell>
          <cell r="GO7">
            <v>0</v>
          </cell>
          <cell r="GP7">
            <v>0</v>
          </cell>
          <cell r="GQ7">
            <v>0</v>
          </cell>
          <cell r="GS7">
            <v>0</v>
          </cell>
          <cell r="GT7">
            <v>0</v>
          </cell>
          <cell r="GU7">
            <v>0</v>
          </cell>
          <cell r="GV7">
            <v>0</v>
          </cell>
          <cell r="GW7">
            <v>0</v>
          </cell>
          <cell r="GX7">
            <v>0</v>
          </cell>
          <cell r="GZ7">
            <v>0</v>
          </cell>
          <cell r="HA7">
            <v>0</v>
          </cell>
          <cell r="HB7">
            <v>0</v>
          </cell>
          <cell r="HC7">
            <v>0</v>
          </cell>
          <cell r="HD7">
            <v>0</v>
          </cell>
          <cell r="HE7">
            <v>0</v>
          </cell>
          <cell r="HG7">
            <v>0</v>
          </cell>
          <cell r="HH7">
            <v>0</v>
          </cell>
          <cell r="HI7">
            <v>0</v>
          </cell>
          <cell r="HJ7">
            <v>0</v>
          </cell>
          <cell r="HK7">
            <v>0</v>
          </cell>
          <cell r="HL7">
            <v>0</v>
          </cell>
          <cell r="HN7">
            <v>0</v>
          </cell>
          <cell r="HO7">
            <v>0</v>
          </cell>
          <cell r="HP7">
            <v>0</v>
          </cell>
          <cell r="HQ7">
            <v>0</v>
          </cell>
          <cell r="HR7">
            <v>0</v>
          </cell>
          <cell r="HS7">
            <v>0</v>
          </cell>
          <cell r="HU7">
            <v>0</v>
          </cell>
          <cell r="HV7">
            <v>0</v>
          </cell>
          <cell r="HW7">
            <v>0</v>
          </cell>
          <cell r="HX7">
            <v>0</v>
          </cell>
          <cell r="HY7">
            <v>0</v>
          </cell>
          <cell r="HZ7">
            <v>0</v>
          </cell>
          <cell r="IB7">
            <v>0</v>
          </cell>
          <cell r="IC7">
            <v>0</v>
          </cell>
          <cell r="ID7">
            <v>0</v>
          </cell>
          <cell r="IE7">
            <v>0</v>
          </cell>
          <cell r="IF7">
            <v>0</v>
          </cell>
          <cell r="IG7">
            <v>0</v>
          </cell>
          <cell r="II7">
            <v>0</v>
          </cell>
          <cell r="IJ7">
            <v>0</v>
          </cell>
          <cell r="IK7">
            <v>0</v>
          </cell>
          <cell r="IL7">
            <v>0</v>
          </cell>
          <cell r="IM7">
            <v>0</v>
          </cell>
          <cell r="IN7">
            <v>0</v>
          </cell>
          <cell r="IP7">
            <v>0</v>
          </cell>
          <cell r="IQ7">
            <v>0</v>
          </cell>
          <cell r="IR7">
            <v>0</v>
          </cell>
          <cell r="IS7">
            <v>0</v>
          </cell>
          <cell r="IT7">
            <v>0</v>
          </cell>
          <cell r="IU7">
            <v>0</v>
          </cell>
          <cell r="IW7">
            <v>0</v>
          </cell>
          <cell r="IX7">
            <v>0</v>
          </cell>
          <cell r="IY7">
            <v>0</v>
          </cell>
          <cell r="IZ7">
            <v>0</v>
          </cell>
          <cell r="JA7">
            <v>0</v>
          </cell>
          <cell r="JB7">
            <v>0</v>
          </cell>
          <cell r="JD7">
            <v>0</v>
          </cell>
          <cell r="JE7">
            <v>0</v>
          </cell>
          <cell r="JF7">
            <v>0</v>
          </cell>
          <cell r="JG7">
            <v>0</v>
          </cell>
          <cell r="JH7">
            <v>0</v>
          </cell>
          <cell r="JI7">
            <v>0</v>
          </cell>
          <cell r="JK7">
            <v>0</v>
          </cell>
          <cell r="JL7">
            <v>0</v>
          </cell>
          <cell r="JM7">
            <v>0</v>
          </cell>
          <cell r="JN7">
            <v>0</v>
          </cell>
          <cell r="JO7">
            <v>0</v>
          </cell>
          <cell r="JP7">
            <v>0</v>
          </cell>
          <cell r="JR7">
            <v>0</v>
          </cell>
          <cell r="JS7">
            <v>0</v>
          </cell>
          <cell r="JT7">
            <v>0</v>
          </cell>
          <cell r="JU7">
            <v>0</v>
          </cell>
          <cell r="JV7">
            <v>0</v>
          </cell>
          <cell r="JW7">
            <v>0</v>
          </cell>
          <cell r="JY7">
            <v>0</v>
          </cell>
          <cell r="JZ7">
            <v>0</v>
          </cell>
          <cell r="KA7">
            <v>0</v>
          </cell>
          <cell r="KB7">
            <v>0</v>
          </cell>
          <cell r="KC7">
            <v>0</v>
          </cell>
          <cell r="KD7">
            <v>0</v>
          </cell>
          <cell r="KF7">
            <v>0</v>
          </cell>
          <cell r="KG7">
            <v>0</v>
          </cell>
          <cell r="KH7">
            <v>0</v>
          </cell>
          <cell r="KI7">
            <v>0</v>
          </cell>
          <cell r="KJ7">
            <v>0</v>
          </cell>
          <cell r="KK7">
            <v>0</v>
          </cell>
          <cell r="KM7">
            <v>0</v>
          </cell>
          <cell r="KN7">
            <v>0</v>
          </cell>
          <cell r="KO7">
            <v>0</v>
          </cell>
          <cell r="KP7">
            <v>0</v>
          </cell>
          <cell r="KQ7">
            <v>0</v>
          </cell>
          <cell r="KR7">
            <v>0</v>
          </cell>
          <cell r="KT7">
            <v>0</v>
          </cell>
          <cell r="KU7">
            <v>0</v>
          </cell>
          <cell r="KV7">
            <v>0</v>
          </cell>
          <cell r="KW7">
            <v>0</v>
          </cell>
          <cell r="KX7">
            <v>0</v>
          </cell>
          <cell r="KY7">
            <v>0</v>
          </cell>
          <cell r="LA7">
            <v>0</v>
          </cell>
          <cell r="LB7">
            <v>0</v>
          </cell>
          <cell r="LC7">
            <v>0</v>
          </cell>
          <cell r="LD7">
            <v>0</v>
          </cell>
          <cell r="LE7">
            <v>0</v>
          </cell>
          <cell r="LF7">
            <v>0</v>
          </cell>
          <cell r="LH7">
            <v>0</v>
          </cell>
          <cell r="LI7">
            <v>0</v>
          </cell>
          <cell r="LJ7">
            <v>0</v>
          </cell>
          <cell r="LK7">
            <v>0</v>
          </cell>
          <cell r="LL7">
            <v>0</v>
          </cell>
          <cell r="LM7">
            <v>0</v>
          </cell>
          <cell r="LO7">
            <v>0</v>
          </cell>
          <cell r="LP7">
            <v>0</v>
          </cell>
          <cell r="LQ7">
            <v>0</v>
          </cell>
          <cell r="LR7">
            <v>0</v>
          </cell>
          <cell r="LS7">
            <v>0</v>
          </cell>
          <cell r="LT7">
            <v>0</v>
          </cell>
          <cell r="LV7">
            <v>0</v>
          </cell>
          <cell r="LW7">
            <v>0</v>
          </cell>
          <cell r="LX7">
            <v>0</v>
          </cell>
          <cell r="LY7">
            <v>0</v>
          </cell>
          <cell r="LZ7">
            <v>0</v>
          </cell>
          <cell r="MA7">
            <v>0</v>
          </cell>
          <cell r="MC7">
            <v>0</v>
          </cell>
          <cell r="MD7">
            <v>0</v>
          </cell>
          <cell r="ME7">
            <v>0</v>
          </cell>
          <cell r="MF7">
            <v>0</v>
          </cell>
          <cell r="MG7">
            <v>0</v>
          </cell>
          <cell r="MH7">
            <v>0</v>
          </cell>
          <cell r="MJ7">
            <v>0</v>
          </cell>
          <cell r="MK7">
            <v>0</v>
          </cell>
          <cell r="ML7">
            <v>0</v>
          </cell>
          <cell r="MM7">
            <v>0</v>
          </cell>
          <cell r="MN7">
            <v>0</v>
          </cell>
          <cell r="MO7">
            <v>0</v>
          </cell>
          <cell r="MQ7">
            <v>0</v>
          </cell>
          <cell r="MR7">
            <v>0</v>
          </cell>
          <cell r="MS7">
            <v>0</v>
          </cell>
          <cell r="MT7">
            <v>0</v>
          </cell>
          <cell r="MU7">
            <v>0</v>
          </cell>
          <cell r="MV7">
            <v>0</v>
          </cell>
          <cell r="MX7">
            <v>0</v>
          </cell>
          <cell r="MY7">
            <v>0</v>
          </cell>
          <cell r="MZ7">
            <v>0</v>
          </cell>
          <cell r="NA7">
            <v>0</v>
          </cell>
          <cell r="NB7">
            <v>0</v>
          </cell>
          <cell r="NC7">
            <v>0</v>
          </cell>
          <cell r="NE7">
            <v>0</v>
          </cell>
          <cell r="NF7">
            <v>0</v>
          </cell>
          <cell r="NG7">
            <v>0</v>
          </cell>
          <cell r="NH7">
            <v>0</v>
          </cell>
          <cell r="NI7">
            <v>0</v>
          </cell>
          <cell r="NJ7">
            <v>0</v>
          </cell>
          <cell r="NL7">
            <v>0</v>
          </cell>
          <cell r="NM7">
            <v>0</v>
          </cell>
          <cell r="NN7">
            <v>0</v>
          </cell>
          <cell r="NO7">
            <v>0</v>
          </cell>
          <cell r="NP7">
            <v>0</v>
          </cell>
          <cell r="NQ7">
            <v>0</v>
          </cell>
          <cell r="NS7">
            <v>0</v>
          </cell>
          <cell r="NT7">
            <v>0</v>
          </cell>
        </row>
        <row r="8">
          <cell r="AB8">
            <v>0</v>
          </cell>
          <cell r="AC8">
            <v>0</v>
          </cell>
          <cell r="AD8">
            <v>0</v>
          </cell>
          <cell r="AE8">
            <v>0</v>
          </cell>
          <cell r="AG8">
            <v>0</v>
          </cell>
          <cell r="AH8">
            <v>0</v>
          </cell>
          <cell r="AI8">
            <v>0</v>
          </cell>
          <cell r="AJ8">
            <v>0</v>
          </cell>
          <cell r="AK8">
            <v>0</v>
          </cell>
          <cell r="AL8">
            <v>0</v>
          </cell>
          <cell r="AN8">
            <v>0</v>
          </cell>
          <cell r="AO8">
            <v>0</v>
          </cell>
          <cell r="AP8">
            <v>0</v>
          </cell>
          <cell r="AQ8">
            <v>0</v>
          </cell>
          <cell r="AR8">
            <v>0</v>
          </cell>
          <cell r="AS8">
            <v>0</v>
          </cell>
          <cell r="AU8">
            <v>0</v>
          </cell>
          <cell r="AV8">
            <v>0</v>
          </cell>
          <cell r="AW8">
            <v>0</v>
          </cell>
          <cell r="AX8">
            <v>0</v>
          </cell>
          <cell r="AY8">
            <v>0</v>
          </cell>
          <cell r="AZ8">
            <v>0</v>
          </cell>
          <cell r="BB8">
            <v>0</v>
          </cell>
          <cell r="BC8">
            <v>0</v>
          </cell>
          <cell r="BD8">
            <v>0</v>
          </cell>
          <cell r="BE8">
            <v>0</v>
          </cell>
          <cell r="BF8">
            <v>0</v>
          </cell>
          <cell r="BG8">
            <v>0</v>
          </cell>
          <cell r="BI8">
            <v>0</v>
          </cell>
          <cell r="BJ8">
            <v>0</v>
          </cell>
          <cell r="BK8">
            <v>0</v>
          </cell>
          <cell r="BL8">
            <v>0</v>
          </cell>
          <cell r="BM8">
            <v>0</v>
          </cell>
          <cell r="BN8">
            <v>0</v>
          </cell>
          <cell r="BP8">
            <v>0</v>
          </cell>
          <cell r="BQ8">
            <v>0</v>
          </cell>
          <cell r="BR8">
            <v>0</v>
          </cell>
          <cell r="BS8">
            <v>0</v>
          </cell>
          <cell r="BT8">
            <v>0</v>
          </cell>
          <cell r="BU8">
            <v>0</v>
          </cell>
          <cell r="BW8">
            <v>0</v>
          </cell>
          <cell r="BX8">
            <v>0</v>
          </cell>
          <cell r="BY8">
            <v>0</v>
          </cell>
          <cell r="BZ8">
            <v>0</v>
          </cell>
          <cell r="CA8">
            <v>0</v>
          </cell>
          <cell r="CB8">
            <v>0</v>
          </cell>
          <cell r="CD8">
            <v>0</v>
          </cell>
          <cell r="CE8">
            <v>0</v>
          </cell>
          <cell r="CF8">
            <v>0</v>
          </cell>
          <cell r="CG8">
            <v>0</v>
          </cell>
          <cell r="CH8">
            <v>0</v>
          </cell>
          <cell r="CI8">
            <v>0</v>
          </cell>
          <cell r="CK8">
            <v>0</v>
          </cell>
          <cell r="CL8">
            <v>0</v>
          </cell>
          <cell r="CM8">
            <v>0</v>
          </cell>
          <cell r="CN8">
            <v>0</v>
          </cell>
          <cell r="CO8">
            <v>0</v>
          </cell>
          <cell r="CP8">
            <v>0</v>
          </cell>
          <cell r="CR8">
            <v>0</v>
          </cell>
          <cell r="CS8">
            <v>0</v>
          </cell>
          <cell r="CT8">
            <v>0</v>
          </cell>
          <cell r="CU8">
            <v>0</v>
          </cell>
          <cell r="CV8">
            <v>0</v>
          </cell>
          <cell r="CW8">
            <v>0</v>
          </cell>
          <cell r="CY8">
            <v>0</v>
          </cell>
          <cell r="CZ8">
            <v>0</v>
          </cell>
          <cell r="DA8">
            <v>0</v>
          </cell>
          <cell r="DB8">
            <v>0</v>
          </cell>
          <cell r="DC8">
            <v>0</v>
          </cell>
          <cell r="DD8">
            <v>0</v>
          </cell>
          <cell r="DF8">
            <v>0</v>
          </cell>
          <cell r="DG8">
            <v>0</v>
          </cell>
          <cell r="DH8">
            <v>0</v>
          </cell>
          <cell r="DI8">
            <v>0</v>
          </cell>
          <cell r="DJ8">
            <v>0</v>
          </cell>
          <cell r="DK8">
            <v>0</v>
          </cell>
          <cell r="DM8">
            <v>0</v>
          </cell>
          <cell r="DN8">
            <v>0</v>
          </cell>
          <cell r="DO8">
            <v>0</v>
          </cell>
          <cell r="DP8">
            <v>0</v>
          </cell>
          <cell r="DQ8">
            <v>0</v>
          </cell>
          <cell r="DR8">
            <v>0</v>
          </cell>
          <cell r="DT8">
            <v>0</v>
          </cell>
          <cell r="DU8">
            <v>0</v>
          </cell>
          <cell r="DV8">
            <v>0</v>
          </cell>
          <cell r="DW8">
            <v>0</v>
          </cell>
          <cell r="DX8">
            <v>0</v>
          </cell>
          <cell r="DY8">
            <v>0</v>
          </cell>
          <cell r="EA8">
            <v>0</v>
          </cell>
          <cell r="EB8">
            <v>0</v>
          </cell>
          <cell r="EC8">
            <v>0</v>
          </cell>
          <cell r="ED8">
            <v>0</v>
          </cell>
          <cell r="EE8">
            <v>0</v>
          </cell>
          <cell r="EF8">
            <v>0</v>
          </cell>
          <cell r="EH8">
            <v>0</v>
          </cell>
          <cell r="EI8">
            <v>0</v>
          </cell>
          <cell r="EJ8">
            <v>0</v>
          </cell>
          <cell r="EK8">
            <v>0</v>
          </cell>
          <cell r="EL8">
            <v>0</v>
          </cell>
          <cell r="EM8">
            <v>0</v>
          </cell>
          <cell r="EO8">
            <v>0</v>
          </cell>
          <cell r="EP8">
            <v>0</v>
          </cell>
          <cell r="EQ8">
            <v>0</v>
          </cell>
          <cell r="ER8">
            <v>0</v>
          </cell>
          <cell r="ES8">
            <v>0</v>
          </cell>
          <cell r="ET8">
            <v>0</v>
          </cell>
          <cell r="EV8">
            <v>0</v>
          </cell>
          <cell r="EW8">
            <v>0</v>
          </cell>
          <cell r="EX8">
            <v>0</v>
          </cell>
          <cell r="EY8">
            <v>0</v>
          </cell>
          <cell r="EZ8">
            <v>0</v>
          </cell>
          <cell r="FA8">
            <v>0</v>
          </cell>
          <cell r="FC8">
            <v>0</v>
          </cell>
          <cell r="FD8">
            <v>0</v>
          </cell>
          <cell r="FE8">
            <v>0</v>
          </cell>
          <cell r="FF8">
            <v>0</v>
          </cell>
          <cell r="FG8">
            <v>0</v>
          </cell>
          <cell r="FH8">
            <v>0</v>
          </cell>
          <cell r="FJ8">
            <v>0</v>
          </cell>
          <cell r="FK8">
            <v>0</v>
          </cell>
          <cell r="FL8">
            <v>0</v>
          </cell>
          <cell r="FM8">
            <v>0</v>
          </cell>
          <cell r="FN8">
            <v>0</v>
          </cell>
          <cell r="FO8">
            <v>0</v>
          </cell>
          <cell r="FQ8">
            <v>0</v>
          </cell>
          <cell r="FR8">
            <v>0</v>
          </cell>
          <cell r="FS8">
            <v>0</v>
          </cell>
          <cell r="FT8">
            <v>0</v>
          </cell>
          <cell r="FU8">
            <v>0</v>
          </cell>
          <cell r="FV8">
            <v>0</v>
          </cell>
          <cell r="FX8">
            <v>0</v>
          </cell>
          <cell r="FY8">
            <v>0</v>
          </cell>
          <cell r="FZ8">
            <v>0</v>
          </cell>
          <cell r="GA8">
            <v>0</v>
          </cell>
          <cell r="GB8">
            <v>0</v>
          </cell>
          <cell r="GC8">
            <v>0</v>
          </cell>
          <cell r="GE8">
            <v>0</v>
          </cell>
          <cell r="GF8">
            <v>0</v>
          </cell>
          <cell r="GG8">
            <v>0</v>
          </cell>
          <cell r="GH8">
            <v>0</v>
          </cell>
          <cell r="GI8">
            <v>0</v>
          </cell>
          <cell r="GJ8">
            <v>0</v>
          </cell>
          <cell r="GL8">
            <v>0</v>
          </cell>
          <cell r="GM8">
            <v>0</v>
          </cell>
          <cell r="GN8">
            <v>0</v>
          </cell>
          <cell r="GO8">
            <v>0</v>
          </cell>
          <cell r="GP8">
            <v>0</v>
          </cell>
          <cell r="GQ8">
            <v>0</v>
          </cell>
          <cell r="GS8">
            <v>0</v>
          </cell>
          <cell r="GT8">
            <v>0</v>
          </cell>
          <cell r="GU8">
            <v>0</v>
          </cell>
          <cell r="GV8">
            <v>0</v>
          </cell>
          <cell r="GW8">
            <v>0</v>
          </cell>
          <cell r="GX8">
            <v>0</v>
          </cell>
          <cell r="GZ8">
            <v>0</v>
          </cell>
          <cell r="HA8">
            <v>0</v>
          </cell>
          <cell r="HB8">
            <v>0</v>
          </cell>
          <cell r="HC8">
            <v>0</v>
          </cell>
          <cell r="HD8">
            <v>0</v>
          </cell>
          <cell r="HE8">
            <v>0</v>
          </cell>
          <cell r="HG8">
            <v>0</v>
          </cell>
          <cell r="HH8">
            <v>0</v>
          </cell>
          <cell r="HI8">
            <v>0</v>
          </cell>
          <cell r="HJ8">
            <v>0</v>
          </cell>
          <cell r="HK8">
            <v>0</v>
          </cell>
          <cell r="HL8">
            <v>0</v>
          </cell>
          <cell r="HN8">
            <v>0</v>
          </cell>
          <cell r="HO8">
            <v>0</v>
          </cell>
          <cell r="HP8">
            <v>0</v>
          </cell>
          <cell r="HQ8">
            <v>0</v>
          </cell>
          <cell r="HR8">
            <v>0</v>
          </cell>
          <cell r="HS8">
            <v>0</v>
          </cell>
          <cell r="HU8">
            <v>0</v>
          </cell>
          <cell r="HV8">
            <v>0</v>
          </cell>
          <cell r="HW8">
            <v>0</v>
          </cell>
          <cell r="HX8">
            <v>0</v>
          </cell>
          <cell r="HY8">
            <v>0</v>
          </cell>
          <cell r="HZ8">
            <v>0</v>
          </cell>
          <cell r="IB8">
            <v>0</v>
          </cell>
          <cell r="IC8">
            <v>0</v>
          </cell>
          <cell r="ID8">
            <v>0</v>
          </cell>
          <cell r="IE8">
            <v>0</v>
          </cell>
          <cell r="IF8">
            <v>0</v>
          </cell>
          <cell r="IG8">
            <v>0</v>
          </cell>
          <cell r="II8">
            <v>0</v>
          </cell>
          <cell r="IJ8">
            <v>0</v>
          </cell>
          <cell r="IK8">
            <v>0</v>
          </cell>
          <cell r="IL8">
            <v>0</v>
          </cell>
          <cell r="IM8">
            <v>0</v>
          </cell>
          <cell r="IN8">
            <v>0</v>
          </cell>
          <cell r="IP8">
            <v>0</v>
          </cell>
          <cell r="IQ8">
            <v>0</v>
          </cell>
          <cell r="IR8">
            <v>0</v>
          </cell>
          <cell r="IS8">
            <v>0</v>
          </cell>
          <cell r="IT8">
            <v>0</v>
          </cell>
          <cell r="IU8">
            <v>0</v>
          </cell>
          <cell r="IW8">
            <v>0</v>
          </cell>
          <cell r="IX8">
            <v>0</v>
          </cell>
          <cell r="IY8">
            <v>0</v>
          </cell>
          <cell r="IZ8">
            <v>0</v>
          </cell>
          <cell r="JA8">
            <v>0</v>
          </cell>
          <cell r="JB8">
            <v>0</v>
          </cell>
          <cell r="JD8">
            <v>0</v>
          </cell>
          <cell r="JE8">
            <v>0</v>
          </cell>
          <cell r="JF8">
            <v>0</v>
          </cell>
          <cell r="JG8">
            <v>0</v>
          </cell>
          <cell r="JH8">
            <v>0</v>
          </cell>
          <cell r="JI8">
            <v>0</v>
          </cell>
          <cell r="JK8">
            <v>0</v>
          </cell>
          <cell r="JL8">
            <v>0</v>
          </cell>
          <cell r="JM8">
            <v>0</v>
          </cell>
          <cell r="JN8">
            <v>0</v>
          </cell>
          <cell r="JO8">
            <v>0</v>
          </cell>
          <cell r="JP8">
            <v>0</v>
          </cell>
          <cell r="JR8">
            <v>0</v>
          </cell>
          <cell r="JS8">
            <v>0</v>
          </cell>
          <cell r="JT8">
            <v>0</v>
          </cell>
          <cell r="JU8">
            <v>0</v>
          </cell>
          <cell r="JV8">
            <v>0</v>
          </cell>
          <cell r="JW8">
            <v>0</v>
          </cell>
          <cell r="JY8">
            <v>0</v>
          </cell>
          <cell r="JZ8">
            <v>0</v>
          </cell>
          <cell r="KA8">
            <v>0</v>
          </cell>
          <cell r="KB8">
            <v>0</v>
          </cell>
          <cell r="KC8">
            <v>0</v>
          </cell>
          <cell r="KD8">
            <v>0</v>
          </cell>
          <cell r="KF8">
            <v>0</v>
          </cell>
          <cell r="KG8">
            <v>0</v>
          </cell>
          <cell r="KH8">
            <v>0</v>
          </cell>
          <cell r="KI8">
            <v>0</v>
          </cell>
          <cell r="KJ8">
            <v>0</v>
          </cell>
          <cell r="KK8">
            <v>0</v>
          </cell>
          <cell r="KM8">
            <v>0</v>
          </cell>
          <cell r="KN8">
            <v>0</v>
          </cell>
          <cell r="KO8">
            <v>0</v>
          </cell>
          <cell r="KP8">
            <v>0</v>
          </cell>
          <cell r="KQ8">
            <v>0</v>
          </cell>
          <cell r="KR8">
            <v>0</v>
          </cell>
          <cell r="KT8">
            <v>0</v>
          </cell>
          <cell r="KU8">
            <v>0</v>
          </cell>
          <cell r="KV8">
            <v>0</v>
          </cell>
          <cell r="KW8">
            <v>0</v>
          </cell>
          <cell r="KX8">
            <v>0</v>
          </cell>
          <cell r="KY8">
            <v>0</v>
          </cell>
          <cell r="LA8">
            <v>0</v>
          </cell>
          <cell r="LB8">
            <v>0</v>
          </cell>
          <cell r="LC8">
            <v>0</v>
          </cell>
          <cell r="LD8">
            <v>0</v>
          </cell>
          <cell r="LE8">
            <v>0</v>
          </cell>
          <cell r="LF8">
            <v>0</v>
          </cell>
          <cell r="LH8">
            <v>0</v>
          </cell>
          <cell r="LI8">
            <v>0</v>
          </cell>
          <cell r="LJ8">
            <v>0</v>
          </cell>
          <cell r="LK8">
            <v>0</v>
          </cell>
          <cell r="LL8">
            <v>0</v>
          </cell>
          <cell r="LM8">
            <v>0</v>
          </cell>
          <cell r="LO8">
            <v>0</v>
          </cell>
          <cell r="LP8">
            <v>0</v>
          </cell>
          <cell r="LQ8">
            <v>0</v>
          </cell>
          <cell r="LR8">
            <v>0</v>
          </cell>
          <cell r="LS8">
            <v>0</v>
          </cell>
          <cell r="LT8">
            <v>0</v>
          </cell>
          <cell r="LV8">
            <v>0</v>
          </cell>
          <cell r="LW8">
            <v>0</v>
          </cell>
          <cell r="LX8">
            <v>0</v>
          </cell>
          <cell r="LY8">
            <v>0</v>
          </cell>
          <cell r="LZ8">
            <v>0</v>
          </cell>
          <cell r="MA8">
            <v>0</v>
          </cell>
          <cell r="MC8">
            <v>0</v>
          </cell>
          <cell r="MD8">
            <v>0</v>
          </cell>
          <cell r="ME8">
            <v>0</v>
          </cell>
          <cell r="MF8">
            <v>0</v>
          </cell>
          <cell r="MG8">
            <v>0</v>
          </cell>
          <cell r="MH8">
            <v>0</v>
          </cell>
          <cell r="MJ8">
            <v>0</v>
          </cell>
          <cell r="MK8">
            <v>0</v>
          </cell>
          <cell r="ML8">
            <v>0</v>
          </cell>
          <cell r="MM8">
            <v>0</v>
          </cell>
          <cell r="MN8">
            <v>0</v>
          </cell>
          <cell r="MO8">
            <v>0</v>
          </cell>
          <cell r="MQ8">
            <v>0</v>
          </cell>
          <cell r="MR8">
            <v>0</v>
          </cell>
          <cell r="MS8">
            <v>0</v>
          </cell>
          <cell r="MT8">
            <v>0</v>
          </cell>
          <cell r="MU8">
            <v>0</v>
          </cell>
          <cell r="MV8">
            <v>0</v>
          </cell>
          <cell r="MX8">
            <v>0</v>
          </cell>
          <cell r="MY8">
            <v>0</v>
          </cell>
          <cell r="MZ8">
            <v>0</v>
          </cell>
          <cell r="NA8">
            <v>0</v>
          </cell>
          <cell r="NB8">
            <v>0</v>
          </cell>
          <cell r="NC8">
            <v>0</v>
          </cell>
          <cell r="NE8">
            <v>0</v>
          </cell>
          <cell r="NF8">
            <v>0</v>
          </cell>
          <cell r="NG8">
            <v>0</v>
          </cell>
          <cell r="NH8">
            <v>0</v>
          </cell>
          <cell r="NI8">
            <v>0</v>
          </cell>
          <cell r="NJ8">
            <v>0</v>
          </cell>
          <cell r="NL8">
            <v>0</v>
          </cell>
          <cell r="NM8">
            <v>0</v>
          </cell>
          <cell r="NN8">
            <v>0</v>
          </cell>
          <cell r="NO8">
            <v>0</v>
          </cell>
          <cell r="NP8">
            <v>0</v>
          </cell>
          <cell r="NQ8">
            <v>0</v>
          </cell>
          <cell r="NS8">
            <v>0</v>
          </cell>
          <cell r="NT8">
            <v>0</v>
          </cell>
        </row>
        <row r="9">
          <cell r="AB9">
            <v>0</v>
          </cell>
          <cell r="AC9">
            <v>0</v>
          </cell>
          <cell r="AD9">
            <v>0</v>
          </cell>
          <cell r="AE9">
            <v>0</v>
          </cell>
          <cell r="AG9">
            <v>0</v>
          </cell>
          <cell r="AH9">
            <v>0</v>
          </cell>
          <cell r="AI9">
            <v>0</v>
          </cell>
          <cell r="AJ9">
            <v>0</v>
          </cell>
          <cell r="AK9">
            <v>0</v>
          </cell>
          <cell r="AL9">
            <v>0</v>
          </cell>
          <cell r="AN9">
            <v>0</v>
          </cell>
          <cell r="AO9">
            <v>0</v>
          </cell>
          <cell r="AP9">
            <v>0</v>
          </cell>
          <cell r="AQ9">
            <v>0</v>
          </cell>
          <cell r="AR9">
            <v>0</v>
          </cell>
          <cell r="AS9">
            <v>0</v>
          </cell>
          <cell r="AU9">
            <v>0</v>
          </cell>
          <cell r="AV9">
            <v>0</v>
          </cell>
          <cell r="AW9">
            <v>0</v>
          </cell>
          <cell r="AX9">
            <v>0</v>
          </cell>
          <cell r="AY9">
            <v>0</v>
          </cell>
          <cell r="AZ9">
            <v>0</v>
          </cell>
          <cell r="BB9">
            <v>0</v>
          </cell>
          <cell r="BC9">
            <v>0</v>
          </cell>
          <cell r="BD9">
            <v>0</v>
          </cell>
          <cell r="BE9">
            <v>0</v>
          </cell>
          <cell r="BF9">
            <v>0</v>
          </cell>
          <cell r="BG9">
            <v>0</v>
          </cell>
          <cell r="BI9">
            <v>0</v>
          </cell>
          <cell r="BJ9">
            <v>0</v>
          </cell>
          <cell r="BK9">
            <v>0</v>
          </cell>
          <cell r="BL9">
            <v>0</v>
          </cell>
          <cell r="BM9">
            <v>0</v>
          </cell>
          <cell r="BN9">
            <v>0</v>
          </cell>
          <cell r="BP9">
            <v>0</v>
          </cell>
          <cell r="BQ9">
            <v>0</v>
          </cell>
          <cell r="BR9">
            <v>0</v>
          </cell>
          <cell r="BS9">
            <v>0</v>
          </cell>
          <cell r="BT9">
            <v>0</v>
          </cell>
          <cell r="BU9">
            <v>0</v>
          </cell>
          <cell r="BW9">
            <v>0</v>
          </cell>
          <cell r="BX9">
            <v>0</v>
          </cell>
          <cell r="BY9">
            <v>0</v>
          </cell>
          <cell r="BZ9">
            <v>0</v>
          </cell>
          <cell r="CA9">
            <v>0</v>
          </cell>
          <cell r="CB9">
            <v>0</v>
          </cell>
          <cell r="CD9">
            <v>0</v>
          </cell>
          <cell r="CE9">
            <v>0</v>
          </cell>
          <cell r="CF9">
            <v>0</v>
          </cell>
          <cell r="CG9">
            <v>0</v>
          </cell>
          <cell r="CH9">
            <v>0</v>
          </cell>
          <cell r="CI9">
            <v>0</v>
          </cell>
          <cell r="CK9">
            <v>0</v>
          </cell>
          <cell r="CL9">
            <v>0</v>
          </cell>
          <cell r="CM9">
            <v>0</v>
          </cell>
          <cell r="CN9">
            <v>0</v>
          </cell>
          <cell r="CO9">
            <v>0</v>
          </cell>
          <cell r="CP9">
            <v>0</v>
          </cell>
          <cell r="CR9">
            <v>0</v>
          </cell>
          <cell r="CS9">
            <v>0</v>
          </cell>
          <cell r="CT9">
            <v>0</v>
          </cell>
          <cell r="CU9">
            <v>0</v>
          </cell>
          <cell r="CV9">
            <v>0</v>
          </cell>
          <cell r="CW9">
            <v>0</v>
          </cell>
          <cell r="CY9">
            <v>0</v>
          </cell>
          <cell r="CZ9">
            <v>0</v>
          </cell>
          <cell r="DA9">
            <v>0</v>
          </cell>
          <cell r="DB9">
            <v>0</v>
          </cell>
          <cell r="DC9">
            <v>0</v>
          </cell>
          <cell r="DD9">
            <v>0</v>
          </cell>
          <cell r="DF9">
            <v>0</v>
          </cell>
          <cell r="DG9">
            <v>0</v>
          </cell>
          <cell r="DH9">
            <v>0</v>
          </cell>
          <cell r="DI9">
            <v>0</v>
          </cell>
          <cell r="DJ9">
            <v>0</v>
          </cell>
          <cell r="DK9">
            <v>0</v>
          </cell>
          <cell r="DM9">
            <v>0</v>
          </cell>
          <cell r="DN9">
            <v>0</v>
          </cell>
          <cell r="DO9">
            <v>0</v>
          </cell>
          <cell r="DP9">
            <v>0</v>
          </cell>
          <cell r="DQ9">
            <v>0</v>
          </cell>
          <cell r="DR9">
            <v>0</v>
          </cell>
          <cell r="DT9">
            <v>0</v>
          </cell>
          <cell r="DU9">
            <v>0</v>
          </cell>
          <cell r="DV9">
            <v>0</v>
          </cell>
          <cell r="DW9">
            <v>0</v>
          </cell>
          <cell r="DX9">
            <v>0</v>
          </cell>
          <cell r="DY9">
            <v>0</v>
          </cell>
          <cell r="EA9">
            <v>0</v>
          </cell>
          <cell r="EB9">
            <v>0</v>
          </cell>
          <cell r="EC9">
            <v>0</v>
          </cell>
          <cell r="ED9">
            <v>0</v>
          </cell>
          <cell r="EE9">
            <v>0</v>
          </cell>
          <cell r="EF9">
            <v>0</v>
          </cell>
          <cell r="EH9">
            <v>0</v>
          </cell>
          <cell r="EI9">
            <v>0</v>
          </cell>
          <cell r="EJ9">
            <v>0</v>
          </cell>
          <cell r="EK9">
            <v>0</v>
          </cell>
          <cell r="EL9">
            <v>0</v>
          </cell>
          <cell r="EM9">
            <v>0</v>
          </cell>
          <cell r="EO9">
            <v>0</v>
          </cell>
          <cell r="EP9">
            <v>0</v>
          </cell>
          <cell r="EQ9">
            <v>0</v>
          </cell>
          <cell r="ER9">
            <v>0</v>
          </cell>
          <cell r="ES9">
            <v>0</v>
          </cell>
          <cell r="ET9">
            <v>0</v>
          </cell>
          <cell r="EV9">
            <v>0</v>
          </cell>
          <cell r="EW9">
            <v>0</v>
          </cell>
          <cell r="EX9">
            <v>0</v>
          </cell>
          <cell r="EY9">
            <v>0</v>
          </cell>
          <cell r="EZ9">
            <v>0</v>
          </cell>
          <cell r="FA9">
            <v>0</v>
          </cell>
          <cell r="FC9">
            <v>0</v>
          </cell>
          <cell r="FD9">
            <v>0</v>
          </cell>
          <cell r="FE9">
            <v>0</v>
          </cell>
          <cell r="FF9">
            <v>0</v>
          </cell>
          <cell r="FG9">
            <v>0</v>
          </cell>
          <cell r="FH9">
            <v>0</v>
          </cell>
          <cell r="FJ9">
            <v>0</v>
          </cell>
          <cell r="FK9">
            <v>0</v>
          </cell>
          <cell r="FL9">
            <v>0</v>
          </cell>
          <cell r="FM9">
            <v>0</v>
          </cell>
          <cell r="FN9">
            <v>0</v>
          </cell>
          <cell r="FO9">
            <v>0</v>
          </cell>
          <cell r="FQ9">
            <v>0</v>
          </cell>
          <cell r="FR9">
            <v>0</v>
          </cell>
          <cell r="FS9">
            <v>0</v>
          </cell>
          <cell r="FT9">
            <v>0</v>
          </cell>
          <cell r="FU9">
            <v>0</v>
          </cell>
          <cell r="FV9">
            <v>0</v>
          </cell>
          <cell r="FX9">
            <v>0</v>
          </cell>
          <cell r="FY9">
            <v>0</v>
          </cell>
          <cell r="FZ9">
            <v>0</v>
          </cell>
          <cell r="GA9">
            <v>0</v>
          </cell>
          <cell r="GB9">
            <v>0</v>
          </cell>
          <cell r="GC9">
            <v>0</v>
          </cell>
          <cell r="GE9">
            <v>0</v>
          </cell>
          <cell r="GF9">
            <v>0</v>
          </cell>
          <cell r="GG9">
            <v>0</v>
          </cell>
          <cell r="GH9">
            <v>0</v>
          </cell>
          <cell r="GI9">
            <v>0</v>
          </cell>
          <cell r="GJ9">
            <v>0</v>
          </cell>
          <cell r="GL9">
            <v>0</v>
          </cell>
          <cell r="GM9">
            <v>0</v>
          </cell>
          <cell r="GN9">
            <v>0</v>
          </cell>
          <cell r="GO9">
            <v>0</v>
          </cell>
          <cell r="GP9">
            <v>0</v>
          </cell>
          <cell r="GQ9">
            <v>0</v>
          </cell>
          <cell r="GS9">
            <v>0</v>
          </cell>
          <cell r="GT9">
            <v>0</v>
          </cell>
          <cell r="GU9">
            <v>0</v>
          </cell>
          <cell r="GV9">
            <v>0</v>
          </cell>
          <cell r="GW9">
            <v>0</v>
          </cell>
          <cell r="GX9">
            <v>0</v>
          </cell>
          <cell r="GZ9">
            <v>0</v>
          </cell>
          <cell r="HA9">
            <v>0</v>
          </cell>
          <cell r="HB9">
            <v>0</v>
          </cell>
          <cell r="HC9">
            <v>0</v>
          </cell>
          <cell r="HD9">
            <v>0</v>
          </cell>
          <cell r="HE9">
            <v>0</v>
          </cell>
          <cell r="HG9">
            <v>0</v>
          </cell>
          <cell r="HH9">
            <v>0</v>
          </cell>
          <cell r="HI9">
            <v>0</v>
          </cell>
          <cell r="HJ9">
            <v>0</v>
          </cell>
          <cell r="HK9">
            <v>0</v>
          </cell>
          <cell r="HL9">
            <v>0</v>
          </cell>
          <cell r="HN9">
            <v>0</v>
          </cell>
          <cell r="HO9">
            <v>0</v>
          </cell>
          <cell r="HP9">
            <v>0</v>
          </cell>
          <cell r="HQ9">
            <v>0</v>
          </cell>
          <cell r="HR9">
            <v>0</v>
          </cell>
          <cell r="HS9">
            <v>0</v>
          </cell>
          <cell r="HU9">
            <v>0</v>
          </cell>
          <cell r="HV9">
            <v>0</v>
          </cell>
          <cell r="HW9">
            <v>0</v>
          </cell>
          <cell r="HX9">
            <v>0</v>
          </cell>
          <cell r="HY9">
            <v>0</v>
          </cell>
          <cell r="HZ9">
            <v>0</v>
          </cell>
          <cell r="IB9">
            <v>0</v>
          </cell>
          <cell r="IC9">
            <v>0</v>
          </cell>
          <cell r="ID9">
            <v>0</v>
          </cell>
          <cell r="IE9">
            <v>0</v>
          </cell>
          <cell r="IF9">
            <v>0</v>
          </cell>
          <cell r="IG9">
            <v>0</v>
          </cell>
          <cell r="II9">
            <v>0</v>
          </cell>
          <cell r="IJ9">
            <v>0</v>
          </cell>
          <cell r="IK9">
            <v>0</v>
          </cell>
          <cell r="IL9">
            <v>0</v>
          </cell>
          <cell r="IM9">
            <v>0</v>
          </cell>
          <cell r="IN9">
            <v>0</v>
          </cell>
          <cell r="IP9">
            <v>0</v>
          </cell>
          <cell r="IQ9">
            <v>0</v>
          </cell>
          <cell r="IR9">
            <v>0</v>
          </cell>
          <cell r="IS9">
            <v>0</v>
          </cell>
          <cell r="IT9">
            <v>0</v>
          </cell>
          <cell r="IU9">
            <v>0</v>
          </cell>
          <cell r="IW9">
            <v>0</v>
          </cell>
          <cell r="IX9">
            <v>0</v>
          </cell>
          <cell r="IY9">
            <v>0</v>
          </cell>
          <cell r="IZ9">
            <v>0</v>
          </cell>
          <cell r="JA9">
            <v>0</v>
          </cell>
          <cell r="JB9">
            <v>0</v>
          </cell>
          <cell r="JD9">
            <v>0</v>
          </cell>
          <cell r="JE9">
            <v>0</v>
          </cell>
          <cell r="JF9">
            <v>0</v>
          </cell>
          <cell r="JG9">
            <v>0</v>
          </cell>
          <cell r="JH9">
            <v>0</v>
          </cell>
          <cell r="JI9">
            <v>0</v>
          </cell>
          <cell r="JK9">
            <v>0</v>
          </cell>
          <cell r="JL9">
            <v>0</v>
          </cell>
          <cell r="JM9">
            <v>0</v>
          </cell>
          <cell r="JN9">
            <v>0</v>
          </cell>
          <cell r="JO9">
            <v>0</v>
          </cell>
          <cell r="JP9">
            <v>0</v>
          </cell>
          <cell r="JR9">
            <v>0</v>
          </cell>
          <cell r="JS9">
            <v>0</v>
          </cell>
          <cell r="JT9">
            <v>0</v>
          </cell>
          <cell r="JU9">
            <v>0</v>
          </cell>
          <cell r="JV9">
            <v>0</v>
          </cell>
          <cell r="JW9">
            <v>0</v>
          </cell>
          <cell r="JY9">
            <v>0</v>
          </cell>
          <cell r="JZ9">
            <v>0</v>
          </cell>
          <cell r="KA9">
            <v>0</v>
          </cell>
          <cell r="KB9">
            <v>0</v>
          </cell>
          <cell r="KC9">
            <v>0</v>
          </cell>
          <cell r="KD9">
            <v>0</v>
          </cell>
          <cell r="KF9">
            <v>0</v>
          </cell>
          <cell r="KG9">
            <v>0</v>
          </cell>
          <cell r="KH9">
            <v>0</v>
          </cell>
          <cell r="KI9">
            <v>0</v>
          </cell>
          <cell r="KJ9">
            <v>0</v>
          </cell>
          <cell r="KK9">
            <v>0</v>
          </cell>
          <cell r="KM9">
            <v>0</v>
          </cell>
          <cell r="KN9">
            <v>0</v>
          </cell>
          <cell r="KO9">
            <v>0</v>
          </cell>
          <cell r="KP9">
            <v>0</v>
          </cell>
          <cell r="KQ9">
            <v>0</v>
          </cell>
          <cell r="KR9">
            <v>0</v>
          </cell>
          <cell r="KT9">
            <v>0</v>
          </cell>
          <cell r="KU9">
            <v>0</v>
          </cell>
          <cell r="KV9">
            <v>0</v>
          </cell>
          <cell r="KW9">
            <v>0</v>
          </cell>
          <cell r="KX9">
            <v>0</v>
          </cell>
          <cell r="KY9">
            <v>0</v>
          </cell>
          <cell r="LA9">
            <v>0</v>
          </cell>
          <cell r="LB9">
            <v>0</v>
          </cell>
          <cell r="LC9">
            <v>0</v>
          </cell>
          <cell r="LD9">
            <v>0</v>
          </cell>
          <cell r="LE9">
            <v>0</v>
          </cell>
          <cell r="LF9">
            <v>0</v>
          </cell>
          <cell r="LH9">
            <v>0</v>
          </cell>
          <cell r="LI9">
            <v>0</v>
          </cell>
          <cell r="LJ9">
            <v>0</v>
          </cell>
          <cell r="LK9">
            <v>0</v>
          </cell>
          <cell r="LL9">
            <v>0</v>
          </cell>
          <cell r="LM9">
            <v>0</v>
          </cell>
          <cell r="LO9">
            <v>0</v>
          </cell>
          <cell r="LP9">
            <v>0</v>
          </cell>
          <cell r="LQ9">
            <v>0</v>
          </cell>
          <cell r="LR9">
            <v>0</v>
          </cell>
          <cell r="LS9">
            <v>0</v>
          </cell>
          <cell r="LT9">
            <v>0</v>
          </cell>
          <cell r="LV9">
            <v>0</v>
          </cell>
          <cell r="LW9">
            <v>0</v>
          </cell>
          <cell r="LX9">
            <v>0</v>
          </cell>
          <cell r="LY9">
            <v>0</v>
          </cell>
          <cell r="LZ9">
            <v>0</v>
          </cell>
          <cell r="MA9">
            <v>0</v>
          </cell>
          <cell r="MC9">
            <v>0</v>
          </cell>
          <cell r="MD9">
            <v>0</v>
          </cell>
          <cell r="ME9">
            <v>0</v>
          </cell>
          <cell r="MF9">
            <v>0</v>
          </cell>
          <cell r="MG9">
            <v>0</v>
          </cell>
          <cell r="MH9">
            <v>0</v>
          </cell>
          <cell r="MJ9">
            <v>0</v>
          </cell>
          <cell r="MK9">
            <v>0</v>
          </cell>
          <cell r="ML9">
            <v>0</v>
          </cell>
          <cell r="MM9">
            <v>0</v>
          </cell>
          <cell r="MN9">
            <v>0</v>
          </cell>
          <cell r="MO9">
            <v>0</v>
          </cell>
          <cell r="MQ9">
            <v>0</v>
          </cell>
          <cell r="MR9">
            <v>0</v>
          </cell>
          <cell r="MS9">
            <v>0</v>
          </cell>
          <cell r="MT9">
            <v>0</v>
          </cell>
          <cell r="MU9">
            <v>0</v>
          </cell>
          <cell r="MV9">
            <v>0</v>
          </cell>
          <cell r="MX9">
            <v>0</v>
          </cell>
          <cell r="MY9">
            <v>0</v>
          </cell>
          <cell r="MZ9">
            <v>0</v>
          </cell>
          <cell r="NA9">
            <v>0</v>
          </cell>
          <cell r="NB9">
            <v>0</v>
          </cell>
          <cell r="NC9">
            <v>0</v>
          </cell>
          <cell r="NE9">
            <v>0</v>
          </cell>
          <cell r="NF9">
            <v>0</v>
          </cell>
          <cell r="NG9">
            <v>0</v>
          </cell>
          <cell r="NH9">
            <v>0</v>
          </cell>
          <cell r="NI9">
            <v>0</v>
          </cell>
          <cell r="NJ9">
            <v>0</v>
          </cell>
          <cell r="NL9">
            <v>0</v>
          </cell>
          <cell r="NM9">
            <v>0</v>
          </cell>
          <cell r="NN9">
            <v>0</v>
          </cell>
          <cell r="NO9">
            <v>0</v>
          </cell>
          <cell r="NP9">
            <v>0</v>
          </cell>
          <cell r="NQ9">
            <v>0</v>
          </cell>
          <cell r="NS9">
            <v>0</v>
          </cell>
          <cell r="NT9">
            <v>0</v>
          </cell>
        </row>
        <row r="10">
          <cell r="AB10">
            <v>0</v>
          </cell>
          <cell r="AC10">
            <v>0</v>
          </cell>
          <cell r="AD10">
            <v>0</v>
          </cell>
          <cell r="AE10">
            <v>0</v>
          </cell>
          <cell r="AG10">
            <v>0</v>
          </cell>
          <cell r="AH10">
            <v>0</v>
          </cell>
          <cell r="AI10">
            <v>0</v>
          </cell>
          <cell r="AJ10">
            <v>0</v>
          </cell>
          <cell r="AK10">
            <v>0</v>
          </cell>
          <cell r="AL10">
            <v>0</v>
          </cell>
          <cell r="AN10">
            <v>0</v>
          </cell>
          <cell r="AO10">
            <v>0</v>
          </cell>
          <cell r="AP10">
            <v>0</v>
          </cell>
          <cell r="AQ10">
            <v>0</v>
          </cell>
          <cell r="AR10">
            <v>0</v>
          </cell>
          <cell r="AS10">
            <v>0</v>
          </cell>
          <cell r="AU10">
            <v>0</v>
          </cell>
          <cell r="AV10">
            <v>0</v>
          </cell>
          <cell r="AW10">
            <v>0</v>
          </cell>
          <cell r="AX10">
            <v>0</v>
          </cell>
          <cell r="AY10">
            <v>0</v>
          </cell>
          <cell r="AZ10">
            <v>0</v>
          </cell>
          <cell r="BB10">
            <v>0</v>
          </cell>
          <cell r="BC10">
            <v>0</v>
          </cell>
          <cell r="BD10">
            <v>0</v>
          </cell>
          <cell r="BE10">
            <v>0</v>
          </cell>
          <cell r="BF10">
            <v>0</v>
          </cell>
          <cell r="BG10">
            <v>0</v>
          </cell>
          <cell r="BI10">
            <v>0</v>
          </cell>
          <cell r="BJ10">
            <v>0</v>
          </cell>
          <cell r="BK10">
            <v>0</v>
          </cell>
          <cell r="BL10">
            <v>0</v>
          </cell>
          <cell r="BM10">
            <v>0</v>
          </cell>
          <cell r="BN10">
            <v>0</v>
          </cell>
          <cell r="BP10">
            <v>0</v>
          </cell>
          <cell r="BQ10">
            <v>0</v>
          </cell>
          <cell r="BR10">
            <v>0</v>
          </cell>
          <cell r="BS10">
            <v>0</v>
          </cell>
          <cell r="BT10">
            <v>0</v>
          </cell>
          <cell r="BU10">
            <v>0</v>
          </cell>
          <cell r="BW10">
            <v>0</v>
          </cell>
          <cell r="BX10">
            <v>0</v>
          </cell>
          <cell r="BY10">
            <v>0</v>
          </cell>
          <cell r="BZ10">
            <v>0</v>
          </cell>
          <cell r="CA10">
            <v>0</v>
          </cell>
          <cell r="CB10">
            <v>0</v>
          </cell>
          <cell r="CD10">
            <v>0</v>
          </cell>
          <cell r="CE10">
            <v>0</v>
          </cell>
          <cell r="CF10">
            <v>0</v>
          </cell>
          <cell r="CG10">
            <v>0</v>
          </cell>
          <cell r="CH10">
            <v>0</v>
          </cell>
          <cell r="CI10">
            <v>0</v>
          </cell>
          <cell r="CK10">
            <v>0</v>
          </cell>
          <cell r="CL10">
            <v>0</v>
          </cell>
          <cell r="CM10">
            <v>0</v>
          </cell>
          <cell r="CN10">
            <v>0</v>
          </cell>
          <cell r="CO10">
            <v>0</v>
          </cell>
          <cell r="CP10">
            <v>0</v>
          </cell>
          <cell r="CR10">
            <v>0</v>
          </cell>
          <cell r="CS10">
            <v>0</v>
          </cell>
          <cell r="CT10">
            <v>0</v>
          </cell>
          <cell r="CU10">
            <v>0</v>
          </cell>
          <cell r="CV10">
            <v>0</v>
          </cell>
          <cell r="CW10">
            <v>0</v>
          </cell>
          <cell r="CY10">
            <v>0</v>
          </cell>
          <cell r="CZ10">
            <v>0</v>
          </cell>
          <cell r="DA10">
            <v>0</v>
          </cell>
          <cell r="DB10">
            <v>0</v>
          </cell>
          <cell r="DC10">
            <v>0</v>
          </cell>
          <cell r="DD10">
            <v>0</v>
          </cell>
          <cell r="DF10">
            <v>0</v>
          </cell>
          <cell r="DG10">
            <v>0</v>
          </cell>
          <cell r="DH10">
            <v>0</v>
          </cell>
          <cell r="DI10">
            <v>0</v>
          </cell>
          <cell r="DJ10">
            <v>0</v>
          </cell>
          <cell r="DK10">
            <v>0</v>
          </cell>
          <cell r="DM10">
            <v>0</v>
          </cell>
          <cell r="DN10">
            <v>0</v>
          </cell>
          <cell r="DO10">
            <v>0</v>
          </cell>
          <cell r="DP10">
            <v>0</v>
          </cell>
          <cell r="DQ10">
            <v>0</v>
          </cell>
          <cell r="DR10">
            <v>0</v>
          </cell>
          <cell r="DT10">
            <v>0</v>
          </cell>
          <cell r="DU10">
            <v>0</v>
          </cell>
          <cell r="DV10">
            <v>0</v>
          </cell>
          <cell r="DW10">
            <v>0</v>
          </cell>
          <cell r="DX10">
            <v>0</v>
          </cell>
          <cell r="DY10">
            <v>0</v>
          </cell>
          <cell r="EA10">
            <v>0</v>
          </cell>
          <cell r="EB10">
            <v>0</v>
          </cell>
          <cell r="EC10">
            <v>0</v>
          </cell>
          <cell r="ED10">
            <v>0</v>
          </cell>
          <cell r="EE10">
            <v>0</v>
          </cell>
          <cell r="EF10">
            <v>0</v>
          </cell>
          <cell r="EH10">
            <v>0</v>
          </cell>
          <cell r="EI10">
            <v>0</v>
          </cell>
          <cell r="EJ10">
            <v>0</v>
          </cell>
          <cell r="EK10">
            <v>0</v>
          </cell>
          <cell r="EL10">
            <v>0</v>
          </cell>
          <cell r="EM10">
            <v>0</v>
          </cell>
          <cell r="EO10">
            <v>0</v>
          </cell>
          <cell r="EP10">
            <v>0</v>
          </cell>
          <cell r="EQ10">
            <v>0</v>
          </cell>
          <cell r="ER10">
            <v>0</v>
          </cell>
          <cell r="ES10">
            <v>0</v>
          </cell>
          <cell r="ET10">
            <v>0</v>
          </cell>
          <cell r="EV10">
            <v>0</v>
          </cell>
          <cell r="EW10">
            <v>0</v>
          </cell>
          <cell r="EX10">
            <v>0</v>
          </cell>
          <cell r="EY10">
            <v>0</v>
          </cell>
          <cell r="EZ10">
            <v>0</v>
          </cell>
          <cell r="FA10">
            <v>0</v>
          </cell>
          <cell r="FC10">
            <v>0</v>
          </cell>
          <cell r="FD10">
            <v>0</v>
          </cell>
          <cell r="FE10">
            <v>0</v>
          </cell>
          <cell r="FF10">
            <v>0</v>
          </cell>
          <cell r="FG10">
            <v>0</v>
          </cell>
          <cell r="FH10">
            <v>0</v>
          </cell>
          <cell r="FJ10">
            <v>0</v>
          </cell>
          <cell r="FK10">
            <v>0</v>
          </cell>
          <cell r="FL10">
            <v>0</v>
          </cell>
          <cell r="FM10">
            <v>0</v>
          </cell>
          <cell r="FN10">
            <v>0</v>
          </cell>
          <cell r="FO10">
            <v>0</v>
          </cell>
          <cell r="FQ10">
            <v>0</v>
          </cell>
          <cell r="FR10">
            <v>0</v>
          </cell>
          <cell r="FS10">
            <v>0</v>
          </cell>
          <cell r="FT10">
            <v>0</v>
          </cell>
          <cell r="FU10">
            <v>0</v>
          </cell>
          <cell r="FV10">
            <v>0</v>
          </cell>
          <cell r="FX10">
            <v>0</v>
          </cell>
          <cell r="FY10">
            <v>0</v>
          </cell>
          <cell r="FZ10">
            <v>0</v>
          </cell>
          <cell r="GA10">
            <v>0</v>
          </cell>
          <cell r="GB10">
            <v>0</v>
          </cell>
          <cell r="GC10">
            <v>0</v>
          </cell>
          <cell r="GE10">
            <v>0</v>
          </cell>
          <cell r="GF10">
            <v>0</v>
          </cell>
          <cell r="GG10">
            <v>0</v>
          </cell>
          <cell r="GH10">
            <v>0</v>
          </cell>
          <cell r="GI10">
            <v>0</v>
          </cell>
          <cell r="GJ10">
            <v>0</v>
          </cell>
          <cell r="GL10">
            <v>0</v>
          </cell>
          <cell r="GM10">
            <v>0</v>
          </cell>
          <cell r="GN10">
            <v>0</v>
          </cell>
          <cell r="GO10">
            <v>0</v>
          </cell>
          <cell r="GP10">
            <v>0</v>
          </cell>
          <cell r="GQ10">
            <v>0</v>
          </cell>
          <cell r="GS10">
            <v>0</v>
          </cell>
          <cell r="GT10">
            <v>0</v>
          </cell>
          <cell r="GU10">
            <v>0</v>
          </cell>
          <cell r="GV10">
            <v>0</v>
          </cell>
          <cell r="GW10">
            <v>0</v>
          </cell>
          <cell r="GX10">
            <v>0</v>
          </cell>
          <cell r="GZ10">
            <v>0</v>
          </cell>
          <cell r="HA10">
            <v>0</v>
          </cell>
          <cell r="HB10">
            <v>0</v>
          </cell>
          <cell r="HC10">
            <v>0</v>
          </cell>
          <cell r="HD10">
            <v>0</v>
          </cell>
          <cell r="HE10">
            <v>0</v>
          </cell>
          <cell r="HG10">
            <v>0</v>
          </cell>
          <cell r="HH10">
            <v>0</v>
          </cell>
          <cell r="HI10">
            <v>0</v>
          </cell>
          <cell r="HJ10">
            <v>0</v>
          </cell>
          <cell r="HK10">
            <v>0</v>
          </cell>
          <cell r="HL10">
            <v>0</v>
          </cell>
          <cell r="HN10">
            <v>0</v>
          </cell>
          <cell r="HO10">
            <v>0</v>
          </cell>
          <cell r="HP10">
            <v>0</v>
          </cell>
          <cell r="HQ10">
            <v>0</v>
          </cell>
          <cell r="HR10">
            <v>0</v>
          </cell>
          <cell r="HS10">
            <v>0</v>
          </cell>
          <cell r="HU10">
            <v>0</v>
          </cell>
          <cell r="HV10">
            <v>0</v>
          </cell>
          <cell r="HW10">
            <v>0</v>
          </cell>
          <cell r="HX10">
            <v>0</v>
          </cell>
          <cell r="HY10">
            <v>0</v>
          </cell>
          <cell r="HZ10">
            <v>0</v>
          </cell>
          <cell r="IB10">
            <v>0</v>
          </cell>
          <cell r="IC10">
            <v>0</v>
          </cell>
          <cell r="ID10">
            <v>0</v>
          </cell>
          <cell r="IE10">
            <v>0</v>
          </cell>
          <cell r="IF10">
            <v>0</v>
          </cell>
          <cell r="IG10">
            <v>0</v>
          </cell>
          <cell r="II10">
            <v>0</v>
          </cell>
          <cell r="IJ10">
            <v>0</v>
          </cell>
          <cell r="IK10">
            <v>0</v>
          </cell>
          <cell r="IL10">
            <v>0</v>
          </cell>
          <cell r="IM10">
            <v>0</v>
          </cell>
          <cell r="IN10">
            <v>0</v>
          </cell>
          <cell r="IP10">
            <v>0</v>
          </cell>
          <cell r="IQ10">
            <v>0</v>
          </cell>
          <cell r="IR10">
            <v>0</v>
          </cell>
          <cell r="IS10">
            <v>0</v>
          </cell>
          <cell r="IT10">
            <v>0</v>
          </cell>
          <cell r="IU10">
            <v>0</v>
          </cell>
          <cell r="IW10">
            <v>0</v>
          </cell>
          <cell r="IX10">
            <v>0</v>
          </cell>
          <cell r="IY10">
            <v>0</v>
          </cell>
          <cell r="IZ10">
            <v>0</v>
          </cell>
          <cell r="JA10">
            <v>0</v>
          </cell>
          <cell r="JB10">
            <v>0</v>
          </cell>
          <cell r="JD10">
            <v>0</v>
          </cell>
          <cell r="JE10">
            <v>0</v>
          </cell>
          <cell r="JF10">
            <v>0</v>
          </cell>
          <cell r="JG10">
            <v>0</v>
          </cell>
          <cell r="JH10">
            <v>0</v>
          </cell>
          <cell r="JI10">
            <v>0</v>
          </cell>
          <cell r="JK10">
            <v>0</v>
          </cell>
          <cell r="JL10">
            <v>0</v>
          </cell>
          <cell r="JM10">
            <v>0</v>
          </cell>
          <cell r="JN10">
            <v>0</v>
          </cell>
          <cell r="JO10">
            <v>0</v>
          </cell>
          <cell r="JP10">
            <v>0</v>
          </cell>
          <cell r="JR10">
            <v>0</v>
          </cell>
          <cell r="JS10">
            <v>0</v>
          </cell>
          <cell r="JT10">
            <v>0</v>
          </cell>
          <cell r="JU10">
            <v>0</v>
          </cell>
          <cell r="JV10">
            <v>0</v>
          </cell>
          <cell r="JW10">
            <v>0</v>
          </cell>
          <cell r="JY10">
            <v>0</v>
          </cell>
          <cell r="JZ10">
            <v>0</v>
          </cell>
          <cell r="KA10">
            <v>0</v>
          </cell>
          <cell r="KB10">
            <v>0</v>
          </cell>
          <cell r="KC10">
            <v>0</v>
          </cell>
          <cell r="KD10">
            <v>0</v>
          </cell>
          <cell r="KF10">
            <v>0</v>
          </cell>
          <cell r="KG10">
            <v>0</v>
          </cell>
          <cell r="KH10">
            <v>0</v>
          </cell>
          <cell r="KI10">
            <v>0</v>
          </cell>
          <cell r="KJ10">
            <v>0</v>
          </cell>
          <cell r="KK10">
            <v>0</v>
          </cell>
          <cell r="KM10">
            <v>0</v>
          </cell>
          <cell r="KN10">
            <v>0</v>
          </cell>
          <cell r="KO10">
            <v>0</v>
          </cell>
          <cell r="KP10">
            <v>0</v>
          </cell>
          <cell r="KQ10">
            <v>0</v>
          </cell>
          <cell r="KR10">
            <v>0</v>
          </cell>
          <cell r="KT10">
            <v>0</v>
          </cell>
          <cell r="KU10">
            <v>0</v>
          </cell>
          <cell r="KV10">
            <v>0</v>
          </cell>
          <cell r="KW10">
            <v>0</v>
          </cell>
          <cell r="KX10">
            <v>0</v>
          </cell>
          <cell r="KY10">
            <v>0</v>
          </cell>
          <cell r="LA10">
            <v>0</v>
          </cell>
          <cell r="LB10">
            <v>0</v>
          </cell>
          <cell r="LC10">
            <v>0</v>
          </cell>
          <cell r="LD10">
            <v>0</v>
          </cell>
          <cell r="LE10">
            <v>0</v>
          </cell>
          <cell r="LF10">
            <v>0</v>
          </cell>
          <cell r="LH10">
            <v>0</v>
          </cell>
          <cell r="LI10">
            <v>0</v>
          </cell>
          <cell r="LJ10">
            <v>0</v>
          </cell>
          <cell r="LK10">
            <v>0</v>
          </cell>
          <cell r="LL10">
            <v>0</v>
          </cell>
          <cell r="LM10">
            <v>0</v>
          </cell>
          <cell r="LO10">
            <v>0</v>
          </cell>
          <cell r="LP10">
            <v>0</v>
          </cell>
          <cell r="LQ10">
            <v>0</v>
          </cell>
          <cell r="LR10">
            <v>0</v>
          </cell>
          <cell r="LS10">
            <v>0</v>
          </cell>
          <cell r="LT10">
            <v>0</v>
          </cell>
          <cell r="LV10">
            <v>0</v>
          </cell>
          <cell r="LW10">
            <v>0</v>
          </cell>
          <cell r="LX10">
            <v>0</v>
          </cell>
          <cell r="LY10">
            <v>0</v>
          </cell>
          <cell r="LZ10">
            <v>0</v>
          </cell>
          <cell r="MA10">
            <v>0</v>
          </cell>
          <cell r="MC10">
            <v>0</v>
          </cell>
          <cell r="MD10">
            <v>0</v>
          </cell>
          <cell r="ME10">
            <v>0</v>
          </cell>
          <cell r="MF10">
            <v>0</v>
          </cell>
          <cell r="MG10">
            <v>0</v>
          </cell>
          <cell r="MH10">
            <v>0</v>
          </cell>
          <cell r="MJ10">
            <v>0</v>
          </cell>
          <cell r="MK10">
            <v>0</v>
          </cell>
          <cell r="ML10">
            <v>0</v>
          </cell>
          <cell r="MM10">
            <v>0</v>
          </cell>
          <cell r="MN10">
            <v>0</v>
          </cell>
          <cell r="MO10">
            <v>0</v>
          </cell>
          <cell r="MQ10">
            <v>0</v>
          </cell>
          <cell r="MR10">
            <v>0</v>
          </cell>
          <cell r="MS10">
            <v>0</v>
          </cell>
          <cell r="MT10">
            <v>0</v>
          </cell>
          <cell r="MU10">
            <v>0</v>
          </cell>
          <cell r="MV10">
            <v>0</v>
          </cell>
          <cell r="MX10">
            <v>0</v>
          </cell>
          <cell r="MY10">
            <v>0</v>
          </cell>
          <cell r="MZ10">
            <v>0</v>
          </cell>
          <cell r="NA10">
            <v>0</v>
          </cell>
          <cell r="NB10">
            <v>0</v>
          </cell>
          <cell r="NC10">
            <v>0</v>
          </cell>
          <cell r="NE10">
            <v>0</v>
          </cell>
          <cell r="NF10">
            <v>0</v>
          </cell>
          <cell r="NG10">
            <v>0</v>
          </cell>
          <cell r="NH10">
            <v>0</v>
          </cell>
          <cell r="NI10">
            <v>0</v>
          </cell>
          <cell r="NJ10">
            <v>0</v>
          </cell>
          <cell r="NL10">
            <v>0</v>
          </cell>
          <cell r="NM10">
            <v>0</v>
          </cell>
          <cell r="NN10">
            <v>0</v>
          </cell>
          <cell r="NO10">
            <v>0</v>
          </cell>
          <cell r="NP10">
            <v>0</v>
          </cell>
          <cell r="NQ10">
            <v>0</v>
          </cell>
          <cell r="NS10">
            <v>0</v>
          </cell>
          <cell r="NT10">
            <v>0</v>
          </cell>
        </row>
        <row r="11">
          <cell r="AB11">
            <v>0</v>
          </cell>
          <cell r="AC11">
            <v>0</v>
          </cell>
          <cell r="AD11">
            <v>0</v>
          </cell>
          <cell r="AE11">
            <v>0</v>
          </cell>
          <cell r="AG11">
            <v>0</v>
          </cell>
          <cell r="AH11">
            <v>0</v>
          </cell>
          <cell r="AI11">
            <v>0</v>
          </cell>
          <cell r="AJ11">
            <v>0</v>
          </cell>
          <cell r="AK11">
            <v>0</v>
          </cell>
          <cell r="AL11">
            <v>0</v>
          </cell>
          <cell r="AN11">
            <v>0</v>
          </cell>
          <cell r="AO11">
            <v>0</v>
          </cell>
          <cell r="AP11">
            <v>0</v>
          </cell>
          <cell r="AQ11">
            <v>0</v>
          </cell>
          <cell r="AR11">
            <v>0</v>
          </cell>
          <cell r="AS11">
            <v>0</v>
          </cell>
          <cell r="AU11">
            <v>0</v>
          </cell>
          <cell r="AV11">
            <v>0</v>
          </cell>
          <cell r="AW11">
            <v>0</v>
          </cell>
          <cell r="AX11">
            <v>0</v>
          </cell>
          <cell r="AY11">
            <v>0</v>
          </cell>
          <cell r="AZ11">
            <v>0</v>
          </cell>
          <cell r="BB11">
            <v>0</v>
          </cell>
          <cell r="BC11">
            <v>0</v>
          </cell>
          <cell r="BD11">
            <v>0</v>
          </cell>
          <cell r="BE11">
            <v>0</v>
          </cell>
          <cell r="BF11">
            <v>0</v>
          </cell>
          <cell r="BG11">
            <v>0</v>
          </cell>
          <cell r="BI11">
            <v>0</v>
          </cell>
          <cell r="BJ11">
            <v>0</v>
          </cell>
          <cell r="BK11">
            <v>0</v>
          </cell>
          <cell r="BL11">
            <v>0</v>
          </cell>
          <cell r="BM11">
            <v>0</v>
          </cell>
          <cell r="BN11">
            <v>0</v>
          </cell>
          <cell r="BP11">
            <v>0</v>
          </cell>
          <cell r="BQ11">
            <v>0</v>
          </cell>
          <cell r="BR11">
            <v>0</v>
          </cell>
          <cell r="BS11">
            <v>0</v>
          </cell>
          <cell r="BT11">
            <v>0</v>
          </cell>
          <cell r="BU11">
            <v>0</v>
          </cell>
          <cell r="BW11">
            <v>0</v>
          </cell>
          <cell r="BX11">
            <v>0</v>
          </cell>
          <cell r="BY11">
            <v>0</v>
          </cell>
          <cell r="BZ11">
            <v>0</v>
          </cell>
          <cell r="CA11">
            <v>0</v>
          </cell>
          <cell r="CB11">
            <v>0</v>
          </cell>
          <cell r="CD11">
            <v>0</v>
          </cell>
          <cell r="CE11">
            <v>0</v>
          </cell>
          <cell r="CF11">
            <v>0</v>
          </cell>
          <cell r="CG11">
            <v>0</v>
          </cell>
          <cell r="CH11">
            <v>0</v>
          </cell>
          <cell r="CI11">
            <v>0</v>
          </cell>
          <cell r="CK11">
            <v>0</v>
          </cell>
          <cell r="CL11">
            <v>0</v>
          </cell>
          <cell r="CM11">
            <v>0</v>
          </cell>
          <cell r="CN11">
            <v>0</v>
          </cell>
          <cell r="CO11">
            <v>0</v>
          </cell>
          <cell r="CP11">
            <v>0</v>
          </cell>
          <cell r="CR11">
            <v>0</v>
          </cell>
          <cell r="CS11">
            <v>0</v>
          </cell>
          <cell r="CT11">
            <v>0</v>
          </cell>
          <cell r="CU11">
            <v>0</v>
          </cell>
          <cell r="CV11">
            <v>0</v>
          </cell>
          <cell r="CW11">
            <v>0</v>
          </cell>
          <cell r="CY11">
            <v>0</v>
          </cell>
          <cell r="CZ11">
            <v>0</v>
          </cell>
          <cell r="DA11">
            <v>0</v>
          </cell>
          <cell r="DB11">
            <v>0</v>
          </cell>
          <cell r="DC11">
            <v>0</v>
          </cell>
          <cell r="DD11">
            <v>0</v>
          </cell>
          <cell r="DF11">
            <v>0</v>
          </cell>
          <cell r="DG11">
            <v>0</v>
          </cell>
          <cell r="DH11">
            <v>0</v>
          </cell>
          <cell r="DI11">
            <v>0</v>
          </cell>
          <cell r="DJ11">
            <v>0</v>
          </cell>
          <cell r="DK11">
            <v>0</v>
          </cell>
          <cell r="DM11">
            <v>0</v>
          </cell>
          <cell r="DN11">
            <v>0</v>
          </cell>
          <cell r="DO11">
            <v>0</v>
          </cell>
          <cell r="DP11">
            <v>0</v>
          </cell>
          <cell r="DQ11">
            <v>0</v>
          </cell>
          <cell r="DR11">
            <v>0</v>
          </cell>
          <cell r="DT11">
            <v>0</v>
          </cell>
          <cell r="DU11">
            <v>0</v>
          </cell>
          <cell r="DV11">
            <v>0</v>
          </cell>
          <cell r="DW11">
            <v>0</v>
          </cell>
          <cell r="DX11">
            <v>0</v>
          </cell>
          <cell r="DY11">
            <v>0</v>
          </cell>
          <cell r="EA11">
            <v>0</v>
          </cell>
          <cell r="EB11">
            <v>0</v>
          </cell>
          <cell r="EC11">
            <v>0</v>
          </cell>
          <cell r="ED11">
            <v>0</v>
          </cell>
          <cell r="EE11">
            <v>0</v>
          </cell>
          <cell r="EF11">
            <v>0</v>
          </cell>
          <cell r="EH11">
            <v>0</v>
          </cell>
          <cell r="EI11">
            <v>0</v>
          </cell>
          <cell r="EJ11">
            <v>0</v>
          </cell>
          <cell r="EK11">
            <v>0</v>
          </cell>
          <cell r="EL11">
            <v>0</v>
          </cell>
          <cell r="EM11">
            <v>0</v>
          </cell>
          <cell r="EO11">
            <v>0</v>
          </cell>
          <cell r="EP11">
            <v>0</v>
          </cell>
          <cell r="EQ11">
            <v>0</v>
          </cell>
          <cell r="ER11">
            <v>0</v>
          </cell>
          <cell r="ES11">
            <v>0</v>
          </cell>
          <cell r="ET11">
            <v>0</v>
          </cell>
          <cell r="EV11">
            <v>0</v>
          </cell>
          <cell r="EW11">
            <v>0</v>
          </cell>
          <cell r="EX11">
            <v>0</v>
          </cell>
          <cell r="EY11">
            <v>0</v>
          </cell>
          <cell r="EZ11">
            <v>0</v>
          </cell>
          <cell r="FA11">
            <v>0</v>
          </cell>
          <cell r="FC11">
            <v>0</v>
          </cell>
          <cell r="FD11">
            <v>0</v>
          </cell>
          <cell r="FE11">
            <v>0</v>
          </cell>
          <cell r="FF11">
            <v>0</v>
          </cell>
          <cell r="FG11">
            <v>0</v>
          </cell>
          <cell r="FH11">
            <v>0</v>
          </cell>
          <cell r="FJ11">
            <v>0</v>
          </cell>
          <cell r="FK11">
            <v>0</v>
          </cell>
          <cell r="FL11">
            <v>0</v>
          </cell>
          <cell r="FM11">
            <v>0</v>
          </cell>
          <cell r="FN11">
            <v>0</v>
          </cell>
          <cell r="FO11">
            <v>0</v>
          </cell>
          <cell r="FQ11">
            <v>0</v>
          </cell>
          <cell r="FR11">
            <v>0</v>
          </cell>
          <cell r="FS11">
            <v>0</v>
          </cell>
          <cell r="FT11">
            <v>0</v>
          </cell>
          <cell r="FU11">
            <v>0</v>
          </cell>
          <cell r="FV11">
            <v>0</v>
          </cell>
          <cell r="FX11">
            <v>0</v>
          </cell>
          <cell r="FY11">
            <v>0</v>
          </cell>
          <cell r="FZ11">
            <v>0</v>
          </cell>
          <cell r="GA11">
            <v>0</v>
          </cell>
          <cell r="GB11">
            <v>0</v>
          </cell>
          <cell r="GC11">
            <v>0</v>
          </cell>
          <cell r="GE11">
            <v>0</v>
          </cell>
          <cell r="GF11">
            <v>0</v>
          </cell>
          <cell r="GG11">
            <v>0</v>
          </cell>
          <cell r="GH11">
            <v>0</v>
          </cell>
          <cell r="GI11">
            <v>0</v>
          </cell>
          <cell r="GJ11">
            <v>0</v>
          </cell>
          <cell r="GL11">
            <v>0</v>
          </cell>
          <cell r="GM11">
            <v>0</v>
          </cell>
          <cell r="GN11">
            <v>0</v>
          </cell>
          <cell r="GO11">
            <v>0</v>
          </cell>
          <cell r="GP11">
            <v>0</v>
          </cell>
          <cell r="GQ11">
            <v>0</v>
          </cell>
          <cell r="GS11">
            <v>0</v>
          </cell>
          <cell r="GT11">
            <v>0</v>
          </cell>
          <cell r="GU11">
            <v>0</v>
          </cell>
          <cell r="GV11">
            <v>0</v>
          </cell>
          <cell r="GW11">
            <v>0</v>
          </cell>
          <cell r="GX11">
            <v>0</v>
          </cell>
          <cell r="GZ11">
            <v>0</v>
          </cell>
          <cell r="HA11">
            <v>0</v>
          </cell>
          <cell r="HB11">
            <v>0</v>
          </cell>
          <cell r="HC11">
            <v>0</v>
          </cell>
          <cell r="HD11">
            <v>0</v>
          </cell>
          <cell r="HE11">
            <v>0</v>
          </cell>
          <cell r="HG11">
            <v>0</v>
          </cell>
          <cell r="HH11">
            <v>0</v>
          </cell>
          <cell r="HI11">
            <v>0</v>
          </cell>
          <cell r="HJ11">
            <v>0</v>
          </cell>
          <cell r="HK11">
            <v>0</v>
          </cell>
          <cell r="HL11">
            <v>0</v>
          </cell>
          <cell r="HN11">
            <v>0</v>
          </cell>
          <cell r="HO11">
            <v>0</v>
          </cell>
          <cell r="HP11">
            <v>0</v>
          </cell>
          <cell r="HQ11">
            <v>0</v>
          </cell>
          <cell r="HR11">
            <v>0</v>
          </cell>
          <cell r="HS11">
            <v>0</v>
          </cell>
          <cell r="HU11">
            <v>0</v>
          </cell>
          <cell r="HV11">
            <v>0</v>
          </cell>
          <cell r="HW11">
            <v>0</v>
          </cell>
          <cell r="HX11">
            <v>0</v>
          </cell>
          <cell r="HY11">
            <v>0</v>
          </cell>
          <cell r="HZ11">
            <v>0</v>
          </cell>
          <cell r="IB11">
            <v>0</v>
          </cell>
          <cell r="IC11">
            <v>0</v>
          </cell>
          <cell r="ID11">
            <v>0</v>
          </cell>
          <cell r="IE11">
            <v>0</v>
          </cell>
          <cell r="IF11">
            <v>0</v>
          </cell>
          <cell r="IG11">
            <v>0</v>
          </cell>
          <cell r="II11">
            <v>0</v>
          </cell>
          <cell r="IJ11">
            <v>0</v>
          </cell>
          <cell r="IK11">
            <v>0</v>
          </cell>
          <cell r="IL11">
            <v>0</v>
          </cell>
          <cell r="IM11">
            <v>0</v>
          </cell>
          <cell r="IN11">
            <v>0</v>
          </cell>
          <cell r="IP11">
            <v>0</v>
          </cell>
          <cell r="IQ11">
            <v>0</v>
          </cell>
          <cell r="IR11">
            <v>0</v>
          </cell>
          <cell r="IS11">
            <v>0</v>
          </cell>
          <cell r="IT11">
            <v>0</v>
          </cell>
          <cell r="IU11">
            <v>0</v>
          </cell>
          <cell r="IW11">
            <v>0</v>
          </cell>
          <cell r="IX11">
            <v>0</v>
          </cell>
          <cell r="IY11">
            <v>0</v>
          </cell>
          <cell r="IZ11">
            <v>0</v>
          </cell>
          <cell r="JA11">
            <v>0</v>
          </cell>
          <cell r="JB11">
            <v>0</v>
          </cell>
          <cell r="JD11">
            <v>0</v>
          </cell>
          <cell r="JE11">
            <v>0</v>
          </cell>
          <cell r="JF11">
            <v>0</v>
          </cell>
          <cell r="JG11">
            <v>0</v>
          </cell>
          <cell r="JH11">
            <v>0</v>
          </cell>
          <cell r="JI11">
            <v>0</v>
          </cell>
          <cell r="JK11">
            <v>0</v>
          </cell>
          <cell r="JL11">
            <v>0</v>
          </cell>
          <cell r="JM11">
            <v>0</v>
          </cell>
          <cell r="JN11">
            <v>0</v>
          </cell>
          <cell r="JO11">
            <v>0</v>
          </cell>
          <cell r="JP11">
            <v>0</v>
          </cell>
          <cell r="JR11">
            <v>0</v>
          </cell>
          <cell r="JS11">
            <v>0</v>
          </cell>
          <cell r="JT11">
            <v>0</v>
          </cell>
          <cell r="JU11">
            <v>0</v>
          </cell>
          <cell r="JV11">
            <v>0</v>
          </cell>
          <cell r="JW11">
            <v>0</v>
          </cell>
          <cell r="JY11">
            <v>0</v>
          </cell>
          <cell r="JZ11">
            <v>0</v>
          </cell>
          <cell r="KA11">
            <v>0</v>
          </cell>
          <cell r="KB11">
            <v>0</v>
          </cell>
          <cell r="KC11">
            <v>0</v>
          </cell>
          <cell r="KD11">
            <v>0</v>
          </cell>
          <cell r="KF11">
            <v>0</v>
          </cell>
          <cell r="KG11">
            <v>0</v>
          </cell>
          <cell r="KH11">
            <v>0</v>
          </cell>
          <cell r="KI11">
            <v>0</v>
          </cell>
          <cell r="KJ11">
            <v>0</v>
          </cell>
          <cell r="KK11">
            <v>0</v>
          </cell>
          <cell r="KM11">
            <v>0</v>
          </cell>
          <cell r="KN11">
            <v>0</v>
          </cell>
          <cell r="KO11">
            <v>0</v>
          </cell>
          <cell r="KP11">
            <v>0</v>
          </cell>
          <cell r="KQ11">
            <v>0</v>
          </cell>
          <cell r="KR11">
            <v>0</v>
          </cell>
          <cell r="KT11">
            <v>0</v>
          </cell>
          <cell r="KU11">
            <v>0</v>
          </cell>
          <cell r="KV11">
            <v>0</v>
          </cell>
          <cell r="KW11">
            <v>0</v>
          </cell>
          <cell r="KX11">
            <v>0</v>
          </cell>
          <cell r="KY11">
            <v>0</v>
          </cell>
          <cell r="LA11">
            <v>0</v>
          </cell>
          <cell r="LB11">
            <v>0</v>
          </cell>
          <cell r="LC11">
            <v>0</v>
          </cell>
          <cell r="LD11">
            <v>0</v>
          </cell>
          <cell r="LE11">
            <v>0</v>
          </cell>
          <cell r="LF11">
            <v>0</v>
          </cell>
          <cell r="LH11">
            <v>0</v>
          </cell>
          <cell r="LI11">
            <v>0</v>
          </cell>
          <cell r="LJ11">
            <v>0</v>
          </cell>
          <cell r="LK11">
            <v>0</v>
          </cell>
          <cell r="LL11">
            <v>0</v>
          </cell>
          <cell r="LM11">
            <v>0</v>
          </cell>
          <cell r="LO11">
            <v>0</v>
          </cell>
          <cell r="LP11">
            <v>0</v>
          </cell>
          <cell r="LQ11">
            <v>0</v>
          </cell>
          <cell r="LR11">
            <v>0</v>
          </cell>
          <cell r="LS11">
            <v>0</v>
          </cell>
          <cell r="LT11">
            <v>0</v>
          </cell>
          <cell r="LV11">
            <v>0</v>
          </cell>
          <cell r="LW11">
            <v>0</v>
          </cell>
          <cell r="LX11">
            <v>0</v>
          </cell>
          <cell r="LY11">
            <v>0</v>
          </cell>
          <cell r="LZ11">
            <v>0</v>
          </cell>
          <cell r="MA11">
            <v>0</v>
          </cell>
          <cell r="MC11">
            <v>0</v>
          </cell>
          <cell r="MD11">
            <v>0</v>
          </cell>
          <cell r="ME11">
            <v>0</v>
          </cell>
          <cell r="MF11">
            <v>0</v>
          </cell>
          <cell r="MG11">
            <v>0</v>
          </cell>
          <cell r="MH11">
            <v>0</v>
          </cell>
          <cell r="MJ11">
            <v>0</v>
          </cell>
          <cell r="MK11">
            <v>0</v>
          </cell>
          <cell r="ML11">
            <v>0</v>
          </cell>
          <cell r="MM11">
            <v>0</v>
          </cell>
          <cell r="MN11">
            <v>0</v>
          </cell>
          <cell r="MO11">
            <v>0</v>
          </cell>
          <cell r="MQ11">
            <v>0</v>
          </cell>
          <cell r="MR11">
            <v>0</v>
          </cell>
          <cell r="MS11">
            <v>0</v>
          </cell>
          <cell r="MT11">
            <v>0</v>
          </cell>
          <cell r="MU11">
            <v>0</v>
          </cell>
          <cell r="MV11">
            <v>0</v>
          </cell>
          <cell r="MX11">
            <v>0</v>
          </cell>
          <cell r="MY11">
            <v>0</v>
          </cell>
          <cell r="MZ11">
            <v>0</v>
          </cell>
          <cell r="NA11">
            <v>0</v>
          </cell>
          <cell r="NB11">
            <v>0</v>
          </cell>
          <cell r="NC11">
            <v>0</v>
          </cell>
          <cell r="NE11">
            <v>0</v>
          </cell>
          <cell r="NF11">
            <v>0</v>
          </cell>
          <cell r="NG11">
            <v>0</v>
          </cell>
          <cell r="NH11">
            <v>0</v>
          </cell>
          <cell r="NI11">
            <v>0</v>
          </cell>
          <cell r="NJ11">
            <v>0</v>
          </cell>
          <cell r="NL11">
            <v>0</v>
          </cell>
          <cell r="NM11">
            <v>0</v>
          </cell>
          <cell r="NN11">
            <v>0</v>
          </cell>
          <cell r="NO11">
            <v>0</v>
          </cell>
          <cell r="NP11">
            <v>0</v>
          </cell>
          <cell r="NQ11">
            <v>0</v>
          </cell>
          <cell r="NS11">
            <v>0</v>
          </cell>
          <cell r="NT11">
            <v>0</v>
          </cell>
        </row>
        <row r="12">
          <cell r="AB12">
            <v>0</v>
          </cell>
          <cell r="AC12">
            <v>0</v>
          </cell>
          <cell r="AD12">
            <v>0</v>
          </cell>
          <cell r="AE12">
            <v>0</v>
          </cell>
          <cell r="AG12">
            <v>0</v>
          </cell>
          <cell r="AH12">
            <v>0</v>
          </cell>
          <cell r="AI12">
            <v>0</v>
          </cell>
          <cell r="AJ12">
            <v>0</v>
          </cell>
          <cell r="AK12">
            <v>0</v>
          </cell>
          <cell r="AL12">
            <v>0</v>
          </cell>
          <cell r="AN12">
            <v>0</v>
          </cell>
          <cell r="AO12">
            <v>0</v>
          </cell>
          <cell r="AP12">
            <v>0</v>
          </cell>
          <cell r="AQ12">
            <v>0</v>
          </cell>
          <cell r="AR12">
            <v>0</v>
          </cell>
          <cell r="AS12">
            <v>0</v>
          </cell>
          <cell r="AU12">
            <v>0</v>
          </cell>
          <cell r="AV12">
            <v>0</v>
          </cell>
          <cell r="AW12">
            <v>0</v>
          </cell>
          <cell r="AX12">
            <v>0</v>
          </cell>
          <cell r="AY12">
            <v>0</v>
          </cell>
          <cell r="AZ12">
            <v>0</v>
          </cell>
          <cell r="BB12">
            <v>0</v>
          </cell>
          <cell r="BC12">
            <v>0</v>
          </cell>
          <cell r="BD12">
            <v>0</v>
          </cell>
          <cell r="BE12">
            <v>0</v>
          </cell>
          <cell r="BF12">
            <v>0</v>
          </cell>
          <cell r="BG12">
            <v>0</v>
          </cell>
          <cell r="BI12">
            <v>0</v>
          </cell>
          <cell r="BJ12">
            <v>0</v>
          </cell>
          <cell r="BK12">
            <v>0</v>
          </cell>
          <cell r="BL12">
            <v>0</v>
          </cell>
          <cell r="BM12">
            <v>0</v>
          </cell>
          <cell r="BN12">
            <v>0</v>
          </cell>
          <cell r="BP12">
            <v>0</v>
          </cell>
          <cell r="BQ12">
            <v>0</v>
          </cell>
          <cell r="BR12">
            <v>0</v>
          </cell>
          <cell r="BS12">
            <v>0</v>
          </cell>
          <cell r="BT12">
            <v>0</v>
          </cell>
          <cell r="BU12">
            <v>0</v>
          </cell>
          <cell r="BW12">
            <v>0</v>
          </cell>
          <cell r="BX12">
            <v>0</v>
          </cell>
          <cell r="BY12">
            <v>0</v>
          </cell>
          <cell r="BZ12">
            <v>0</v>
          </cell>
          <cell r="CA12">
            <v>0</v>
          </cell>
          <cell r="CB12">
            <v>0</v>
          </cell>
          <cell r="CD12">
            <v>0</v>
          </cell>
          <cell r="CE12">
            <v>0</v>
          </cell>
          <cell r="CF12">
            <v>0</v>
          </cell>
          <cell r="CG12">
            <v>0</v>
          </cell>
          <cell r="CH12">
            <v>0</v>
          </cell>
          <cell r="CI12">
            <v>0</v>
          </cell>
          <cell r="CK12">
            <v>0</v>
          </cell>
          <cell r="CL12">
            <v>0</v>
          </cell>
          <cell r="CM12">
            <v>0</v>
          </cell>
          <cell r="CN12">
            <v>0</v>
          </cell>
          <cell r="CO12">
            <v>0</v>
          </cell>
          <cell r="CP12">
            <v>0</v>
          </cell>
          <cell r="CR12">
            <v>0</v>
          </cell>
          <cell r="CS12">
            <v>0</v>
          </cell>
          <cell r="CT12">
            <v>0</v>
          </cell>
          <cell r="CU12">
            <v>0</v>
          </cell>
          <cell r="CV12">
            <v>0</v>
          </cell>
          <cell r="CW12">
            <v>0</v>
          </cell>
          <cell r="CY12">
            <v>0</v>
          </cell>
          <cell r="CZ12">
            <v>0</v>
          </cell>
          <cell r="DA12">
            <v>0</v>
          </cell>
          <cell r="DB12">
            <v>0</v>
          </cell>
          <cell r="DC12">
            <v>0</v>
          </cell>
          <cell r="DD12">
            <v>0</v>
          </cell>
          <cell r="DF12">
            <v>0</v>
          </cell>
          <cell r="DG12">
            <v>0</v>
          </cell>
          <cell r="DH12">
            <v>0</v>
          </cell>
          <cell r="DI12">
            <v>0</v>
          </cell>
          <cell r="DJ12">
            <v>0</v>
          </cell>
          <cell r="DK12">
            <v>0</v>
          </cell>
          <cell r="DM12">
            <v>0</v>
          </cell>
          <cell r="DN12">
            <v>0</v>
          </cell>
          <cell r="DO12">
            <v>0</v>
          </cell>
          <cell r="DP12">
            <v>0</v>
          </cell>
          <cell r="DQ12">
            <v>0</v>
          </cell>
          <cell r="DR12">
            <v>0</v>
          </cell>
          <cell r="DT12">
            <v>0</v>
          </cell>
          <cell r="DU12">
            <v>0</v>
          </cell>
          <cell r="DV12">
            <v>0</v>
          </cell>
          <cell r="DW12">
            <v>0</v>
          </cell>
          <cell r="DX12">
            <v>0</v>
          </cell>
          <cell r="DY12">
            <v>0</v>
          </cell>
          <cell r="EA12">
            <v>0</v>
          </cell>
          <cell r="EB12">
            <v>0</v>
          </cell>
          <cell r="EC12">
            <v>0</v>
          </cell>
          <cell r="ED12">
            <v>0</v>
          </cell>
          <cell r="EE12">
            <v>0</v>
          </cell>
          <cell r="EF12">
            <v>0</v>
          </cell>
          <cell r="EH12">
            <v>0</v>
          </cell>
          <cell r="EI12">
            <v>0</v>
          </cell>
          <cell r="EJ12">
            <v>0</v>
          </cell>
          <cell r="EK12">
            <v>0</v>
          </cell>
          <cell r="EL12">
            <v>0</v>
          </cell>
          <cell r="EM12">
            <v>0</v>
          </cell>
          <cell r="EO12">
            <v>0</v>
          </cell>
          <cell r="EP12">
            <v>0</v>
          </cell>
          <cell r="EQ12">
            <v>0</v>
          </cell>
          <cell r="ER12">
            <v>0</v>
          </cell>
          <cell r="ES12">
            <v>0</v>
          </cell>
          <cell r="ET12">
            <v>0</v>
          </cell>
          <cell r="EV12">
            <v>0</v>
          </cell>
          <cell r="EW12">
            <v>0</v>
          </cell>
          <cell r="EX12">
            <v>0</v>
          </cell>
          <cell r="EY12">
            <v>0</v>
          </cell>
          <cell r="EZ12">
            <v>0</v>
          </cell>
          <cell r="FA12">
            <v>0</v>
          </cell>
          <cell r="FC12">
            <v>0</v>
          </cell>
          <cell r="FD12">
            <v>0</v>
          </cell>
          <cell r="FE12">
            <v>0</v>
          </cell>
          <cell r="FF12">
            <v>0</v>
          </cell>
          <cell r="FG12">
            <v>0</v>
          </cell>
          <cell r="FH12">
            <v>0</v>
          </cell>
          <cell r="FJ12">
            <v>0</v>
          </cell>
          <cell r="FK12">
            <v>0</v>
          </cell>
          <cell r="FL12">
            <v>0</v>
          </cell>
          <cell r="FM12">
            <v>0</v>
          </cell>
          <cell r="FN12">
            <v>0</v>
          </cell>
          <cell r="FO12">
            <v>0</v>
          </cell>
          <cell r="FQ12">
            <v>0</v>
          </cell>
          <cell r="FR12">
            <v>0</v>
          </cell>
          <cell r="FS12">
            <v>0</v>
          </cell>
          <cell r="FT12">
            <v>0</v>
          </cell>
          <cell r="FU12">
            <v>0</v>
          </cell>
          <cell r="FV12">
            <v>0</v>
          </cell>
          <cell r="FX12">
            <v>0</v>
          </cell>
          <cell r="FY12">
            <v>0</v>
          </cell>
          <cell r="FZ12">
            <v>0</v>
          </cell>
          <cell r="GA12">
            <v>0</v>
          </cell>
          <cell r="GB12">
            <v>0</v>
          </cell>
          <cell r="GC12">
            <v>0</v>
          </cell>
          <cell r="GE12">
            <v>0</v>
          </cell>
          <cell r="GF12">
            <v>0</v>
          </cell>
          <cell r="GG12">
            <v>0</v>
          </cell>
          <cell r="GH12">
            <v>0</v>
          </cell>
          <cell r="GI12">
            <v>0</v>
          </cell>
          <cell r="GJ12">
            <v>0</v>
          </cell>
          <cell r="GL12">
            <v>0</v>
          </cell>
          <cell r="GM12">
            <v>0</v>
          </cell>
          <cell r="GN12">
            <v>0</v>
          </cell>
          <cell r="GO12">
            <v>0</v>
          </cell>
          <cell r="GP12">
            <v>0</v>
          </cell>
          <cell r="GQ12">
            <v>0</v>
          </cell>
          <cell r="GS12">
            <v>0</v>
          </cell>
          <cell r="GT12">
            <v>0</v>
          </cell>
          <cell r="GU12">
            <v>0</v>
          </cell>
          <cell r="GV12">
            <v>0</v>
          </cell>
          <cell r="GW12">
            <v>0</v>
          </cell>
          <cell r="GX12">
            <v>0</v>
          </cell>
          <cell r="GZ12">
            <v>0</v>
          </cell>
          <cell r="HA12">
            <v>0</v>
          </cell>
          <cell r="HB12">
            <v>0</v>
          </cell>
          <cell r="HC12">
            <v>0</v>
          </cell>
          <cell r="HD12">
            <v>0</v>
          </cell>
          <cell r="HE12">
            <v>0</v>
          </cell>
          <cell r="HG12">
            <v>0</v>
          </cell>
          <cell r="HH12">
            <v>0</v>
          </cell>
          <cell r="HI12">
            <v>0</v>
          </cell>
          <cell r="HJ12">
            <v>0</v>
          </cell>
          <cell r="HK12">
            <v>0</v>
          </cell>
          <cell r="HL12">
            <v>0</v>
          </cell>
          <cell r="HN12">
            <v>0</v>
          </cell>
          <cell r="HO12">
            <v>0</v>
          </cell>
          <cell r="HP12">
            <v>0</v>
          </cell>
          <cell r="HQ12">
            <v>0</v>
          </cell>
          <cell r="HR12">
            <v>0</v>
          </cell>
          <cell r="HS12">
            <v>0</v>
          </cell>
          <cell r="HU12">
            <v>0</v>
          </cell>
          <cell r="HV12">
            <v>0</v>
          </cell>
          <cell r="HW12">
            <v>0</v>
          </cell>
          <cell r="HX12">
            <v>0</v>
          </cell>
          <cell r="HY12">
            <v>0</v>
          </cell>
          <cell r="HZ12">
            <v>0</v>
          </cell>
          <cell r="IB12">
            <v>0</v>
          </cell>
          <cell r="IC12">
            <v>0</v>
          </cell>
          <cell r="ID12">
            <v>0</v>
          </cell>
          <cell r="IE12">
            <v>0</v>
          </cell>
          <cell r="IF12">
            <v>0</v>
          </cell>
          <cell r="IG12">
            <v>0</v>
          </cell>
          <cell r="II12">
            <v>0</v>
          </cell>
          <cell r="IJ12">
            <v>0</v>
          </cell>
          <cell r="IK12">
            <v>0</v>
          </cell>
          <cell r="IL12">
            <v>0</v>
          </cell>
          <cell r="IM12">
            <v>0</v>
          </cell>
          <cell r="IN12">
            <v>0</v>
          </cell>
          <cell r="IP12">
            <v>0</v>
          </cell>
          <cell r="IQ12">
            <v>0</v>
          </cell>
          <cell r="IR12">
            <v>0</v>
          </cell>
          <cell r="IS12">
            <v>0</v>
          </cell>
          <cell r="IT12">
            <v>0</v>
          </cell>
          <cell r="IU12">
            <v>0</v>
          </cell>
          <cell r="IW12">
            <v>0</v>
          </cell>
          <cell r="IX12">
            <v>0</v>
          </cell>
          <cell r="IY12">
            <v>0</v>
          </cell>
          <cell r="IZ12">
            <v>0</v>
          </cell>
          <cell r="JA12">
            <v>0</v>
          </cell>
          <cell r="JB12">
            <v>0</v>
          </cell>
          <cell r="JD12">
            <v>0</v>
          </cell>
          <cell r="JE12">
            <v>0</v>
          </cell>
          <cell r="JF12">
            <v>0</v>
          </cell>
          <cell r="JG12">
            <v>0</v>
          </cell>
          <cell r="JH12">
            <v>0</v>
          </cell>
          <cell r="JI12">
            <v>0</v>
          </cell>
          <cell r="JK12">
            <v>0</v>
          </cell>
          <cell r="JL12">
            <v>0</v>
          </cell>
          <cell r="JM12">
            <v>0</v>
          </cell>
          <cell r="JN12">
            <v>0</v>
          </cell>
          <cell r="JO12">
            <v>0</v>
          </cell>
          <cell r="JP12">
            <v>0</v>
          </cell>
          <cell r="JR12">
            <v>0</v>
          </cell>
          <cell r="JS12">
            <v>0</v>
          </cell>
          <cell r="JT12">
            <v>0</v>
          </cell>
          <cell r="JU12">
            <v>0</v>
          </cell>
          <cell r="JV12">
            <v>0</v>
          </cell>
          <cell r="JW12">
            <v>0</v>
          </cell>
          <cell r="JY12">
            <v>0</v>
          </cell>
          <cell r="JZ12">
            <v>0</v>
          </cell>
          <cell r="KA12">
            <v>0</v>
          </cell>
          <cell r="KB12">
            <v>0</v>
          </cell>
          <cell r="KC12">
            <v>0</v>
          </cell>
          <cell r="KD12">
            <v>0</v>
          </cell>
          <cell r="KF12">
            <v>0</v>
          </cell>
          <cell r="KG12">
            <v>0</v>
          </cell>
          <cell r="KH12">
            <v>0</v>
          </cell>
          <cell r="KI12">
            <v>0</v>
          </cell>
          <cell r="KJ12">
            <v>0</v>
          </cell>
          <cell r="KK12">
            <v>0</v>
          </cell>
          <cell r="KM12">
            <v>0</v>
          </cell>
          <cell r="KN12">
            <v>0</v>
          </cell>
          <cell r="KO12">
            <v>0</v>
          </cell>
          <cell r="KP12">
            <v>0</v>
          </cell>
          <cell r="KQ12">
            <v>0</v>
          </cell>
          <cell r="KR12">
            <v>0</v>
          </cell>
          <cell r="KT12">
            <v>0</v>
          </cell>
          <cell r="KU12">
            <v>0</v>
          </cell>
          <cell r="KV12">
            <v>0</v>
          </cell>
          <cell r="KW12">
            <v>0</v>
          </cell>
          <cell r="KX12">
            <v>0</v>
          </cell>
          <cell r="KY12">
            <v>0</v>
          </cell>
          <cell r="LA12">
            <v>0</v>
          </cell>
          <cell r="LB12">
            <v>0</v>
          </cell>
          <cell r="LC12">
            <v>0</v>
          </cell>
          <cell r="LD12">
            <v>0</v>
          </cell>
          <cell r="LE12">
            <v>0</v>
          </cell>
          <cell r="LF12">
            <v>0</v>
          </cell>
          <cell r="LH12">
            <v>0</v>
          </cell>
          <cell r="LI12">
            <v>0</v>
          </cell>
          <cell r="LJ12">
            <v>0</v>
          </cell>
          <cell r="LK12">
            <v>0</v>
          </cell>
          <cell r="LL12">
            <v>0</v>
          </cell>
          <cell r="LM12">
            <v>0</v>
          </cell>
          <cell r="LO12">
            <v>0</v>
          </cell>
          <cell r="LP12">
            <v>0</v>
          </cell>
          <cell r="LQ12">
            <v>0</v>
          </cell>
          <cell r="LR12">
            <v>0</v>
          </cell>
          <cell r="LS12">
            <v>0</v>
          </cell>
          <cell r="LT12">
            <v>0</v>
          </cell>
          <cell r="LV12">
            <v>0</v>
          </cell>
          <cell r="LW12">
            <v>0</v>
          </cell>
          <cell r="LX12">
            <v>0</v>
          </cell>
          <cell r="LY12">
            <v>0</v>
          </cell>
          <cell r="LZ12">
            <v>0</v>
          </cell>
          <cell r="MA12">
            <v>0</v>
          </cell>
          <cell r="MC12">
            <v>0</v>
          </cell>
          <cell r="MD12">
            <v>0</v>
          </cell>
          <cell r="ME12">
            <v>0</v>
          </cell>
          <cell r="MF12">
            <v>0</v>
          </cell>
          <cell r="MG12">
            <v>0</v>
          </cell>
          <cell r="MH12">
            <v>0</v>
          </cell>
          <cell r="MJ12">
            <v>0</v>
          </cell>
          <cell r="MK12">
            <v>0</v>
          </cell>
          <cell r="ML12">
            <v>0</v>
          </cell>
          <cell r="MM12">
            <v>0</v>
          </cell>
          <cell r="MN12">
            <v>0</v>
          </cell>
          <cell r="MO12">
            <v>0</v>
          </cell>
          <cell r="MQ12">
            <v>0</v>
          </cell>
          <cell r="MR12">
            <v>0</v>
          </cell>
          <cell r="MS12">
            <v>0</v>
          </cell>
          <cell r="MT12">
            <v>0</v>
          </cell>
          <cell r="MU12">
            <v>0</v>
          </cell>
          <cell r="MV12">
            <v>0</v>
          </cell>
          <cell r="MX12">
            <v>0</v>
          </cell>
          <cell r="MY12">
            <v>0</v>
          </cell>
          <cell r="MZ12">
            <v>0</v>
          </cell>
          <cell r="NA12">
            <v>0</v>
          </cell>
          <cell r="NB12">
            <v>0</v>
          </cell>
          <cell r="NC12">
            <v>0</v>
          </cell>
          <cell r="NE12">
            <v>0</v>
          </cell>
          <cell r="NF12">
            <v>0</v>
          </cell>
          <cell r="NG12">
            <v>0</v>
          </cell>
          <cell r="NH12">
            <v>0</v>
          </cell>
          <cell r="NI12">
            <v>0</v>
          </cell>
          <cell r="NJ12">
            <v>0</v>
          </cell>
          <cell r="NL12">
            <v>0</v>
          </cell>
          <cell r="NM12">
            <v>0</v>
          </cell>
          <cell r="NN12">
            <v>0</v>
          </cell>
          <cell r="NO12">
            <v>0</v>
          </cell>
          <cell r="NP12">
            <v>0</v>
          </cell>
          <cell r="NQ12">
            <v>0</v>
          </cell>
          <cell r="NS12">
            <v>0</v>
          </cell>
          <cell r="NT12">
            <v>0</v>
          </cell>
        </row>
        <row r="13">
          <cell r="AB13">
            <v>0</v>
          </cell>
          <cell r="AC13">
            <v>0</v>
          </cell>
          <cell r="AD13">
            <v>0</v>
          </cell>
          <cell r="AE13">
            <v>0</v>
          </cell>
          <cell r="AG13">
            <v>0</v>
          </cell>
          <cell r="AH13">
            <v>0</v>
          </cell>
          <cell r="AI13">
            <v>0</v>
          </cell>
          <cell r="AJ13">
            <v>0</v>
          </cell>
          <cell r="AK13">
            <v>0</v>
          </cell>
          <cell r="AL13">
            <v>0</v>
          </cell>
          <cell r="AN13">
            <v>0</v>
          </cell>
          <cell r="AO13">
            <v>0</v>
          </cell>
          <cell r="AP13">
            <v>0</v>
          </cell>
          <cell r="AQ13">
            <v>0</v>
          </cell>
          <cell r="AR13">
            <v>0</v>
          </cell>
          <cell r="AS13">
            <v>0</v>
          </cell>
          <cell r="AU13">
            <v>0</v>
          </cell>
          <cell r="AV13">
            <v>0</v>
          </cell>
          <cell r="AW13">
            <v>0</v>
          </cell>
          <cell r="AX13">
            <v>0</v>
          </cell>
          <cell r="AY13">
            <v>0</v>
          </cell>
          <cell r="AZ13">
            <v>0</v>
          </cell>
          <cell r="BB13">
            <v>0</v>
          </cell>
          <cell r="BC13">
            <v>0</v>
          </cell>
          <cell r="BD13">
            <v>0</v>
          </cell>
          <cell r="BE13">
            <v>0</v>
          </cell>
          <cell r="BF13">
            <v>0</v>
          </cell>
          <cell r="BG13">
            <v>0</v>
          </cell>
          <cell r="BI13">
            <v>0</v>
          </cell>
          <cell r="BJ13">
            <v>0</v>
          </cell>
          <cell r="BK13">
            <v>0</v>
          </cell>
          <cell r="BL13">
            <v>0</v>
          </cell>
          <cell r="BM13">
            <v>0</v>
          </cell>
          <cell r="BN13">
            <v>0</v>
          </cell>
          <cell r="BP13">
            <v>0</v>
          </cell>
          <cell r="BQ13">
            <v>0</v>
          </cell>
          <cell r="BR13">
            <v>0</v>
          </cell>
          <cell r="BS13">
            <v>0</v>
          </cell>
          <cell r="BT13">
            <v>0</v>
          </cell>
          <cell r="BU13">
            <v>0</v>
          </cell>
          <cell r="BW13">
            <v>0</v>
          </cell>
          <cell r="BX13">
            <v>0</v>
          </cell>
          <cell r="BY13">
            <v>0</v>
          </cell>
          <cell r="BZ13">
            <v>0</v>
          </cell>
          <cell r="CA13">
            <v>0</v>
          </cell>
          <cell r="CB13">
            <v>0</v>
          </cell>
          <cell r="CD13">
            <v>0</v>
          </cell>
          <cell r="CE13">
            <v>0</v>
          </cell>
          <cell r="CF13">
            <v>0</v>
          </cell>
          <cell r="CG13">
            <v>0</v>
          </cell>
          <cell r="CH13">
            <v>0</v>
          </cell>
          <cell r="CI13">
            <v>0</v>
          </cell>
          <cell r="CK13">
            <v>0</v>
          </cell>
          <cell r="CL13">
            <v>0</v>
          </cell>
          <cell r="CM13">
            <v>0</v>
          </cell>
          <cell r="CN13">
            <v>0</v>
          </cell>
          <cell r="CO13">
            <v>0</v>
          </cell>
          <cell r="CP13">
            <v>0</v>
          </cell>
          <cell r="CR13">
            <v>0</v>
          </cell>
          <cell r="CS13">
            <v>0</v>
          </cell>
          <cell r="CT13">
            <v>0</v>
          </cell>
          <cell r="CU13">
            <v>0</v>
          </cell>
          <cell r="CV13">
            <v>0</v>
          </cell>
          <cell r="CW13">
            <v>0</v>
          </cell>
          <cell r="CY13">
            <v>0</v>
          </cell>
          <cell r="CZ13">
            <v>0</v>
          </cell>
          <cell r="DA13">
            <v>0</v>
          </cell>
          <cell r="DB13">
            <v>0</v>
          </cell>
          <cell r="DC13">
            <v>0</v>
          </cell>
          <cell r="DD13">
            <v>0</v>
          </cell>
          <cell r="DF13">
            <v>0</v>
          </cell>
          <cell r="DG13">
            <v>0</v>
          </cell>
          <cell r="DH13">
            <v>0</v>
          </cell>
          <cell r="DI13">
            <v>0</v>
          </cell>
          <cell r="DJ13">
            <v>0</v>
          </cell>
          <cell r="DK13">
            <v>0</v>
          </cell>
          <cell r="DM13">
            <v>0</v>
          </cell>
          <cell r="DN13">
            <v>0</v>
          </cell>
          <cell r="DO13">
            <v>0</v>
          </cell>
          <cell r="DP13">
            <v>0</v>
          </cell>
          <cell r="DQ13">
            <v>0</v>
          </cell>
          <cell r="DR13">
            <v>0</v>
          </cell>
          <cell r="DT13">
            <v>0</v>
          </cell>
          <cell r="DU13">
            <v>0</v>
          </cell>
          <cell r="DV13">
            <v>0</v>
          </cell>
          <cell r="DW13">
            <v>0</v>
          </cell>
          <cell r="DX13">
            <v>0</v>
          </cell>
          <cell r="DY13">
            <v>0</v>
          </cell>
          <cell r="EA13">
            <v>0</v>
          </cell>
          <cell r="EB13">
            <v>0</v>
          </cell>
          <cell r="EC13">
            <v>0</v>
          </cell>
          <cell r="ED13">
            <v>0</v>
          </cell>
          <cell r="EE13">
            <v>0</v>
          </cell>
          <cell r="EF13">
            <v>0</v>
          </cell>
          <cell r="EH13">
            <v>0</v>
          </cell>
          <cell r="EI13">
            <v>0</v>
          </cell>
          <cell r="EJ13">
            <v>0</v>
          </cell>
          <cell r="EK13">
            <v>0</v>
          </cell>
          <cell r="EL13">
            <v>0</v>
          </cell>
          <cell r="EM13">
            <v>0</v>
          </cell>
          <cell r="EO13">
            <v>0</v>
          </cell>
          <cell r="EP13">
            <v>0</v>
          </cell>
          <cell r="EQ13">
            <v>0</v>
          </cell>
          <cell r="ER13">
            <v>0</v>
          </cell>
          <cell r="ES13">
            <v>0</v>
          </cell>
          <cell r="ET13">
            <v>0</v>
          </cell>
          <cell r="EV13">
            <v>0</v>
          </cell>
          <cell r="EW13">
            <v>0</v>
          </cell>
          <cell r="EX13">
            <v>0</v>
          </cell>
          <cell r="EY13">
            <v>0</v>
          </cell>
          <cell r="EZ13">
            <v>0</v>
          </cell>
          <cell r="FA13">
            <v>0</v>
          </cell>
          <cell r="FC13">
            <v>0</v>
          </cell>
          <cell r="FD13">
            <v>0</v>
          </cell>
          <cell r="FE13">
            <v>0</v>
          </cell>
          <cell r="FF13">
            <v>0</v>
          </cell>
          <cell r="FG13">
            <v>0</v>
          </cell>
          <cell r="FH13">
            <v>0</v>
          </cell>
          <cell r="FJ13">
            <v>0</v>
          </cell>
          <cell r="FK13">
            <v>0</v>
          </cell>
          <cell r="FL13">
            <v>0</v>
          </cell>
          <cell r="FM13">
            <v>0</v>
          </cell>
          <cell r="FN13">
            <v>0</v>
          </cell>
          <cell r="FO13">
            <v>0</v>
          </cell>
          <cell r="FQ13">
            <v>0</v>
          </cell>
          <cell r="FR13">
            <v>0</v>
          </cell>
          <cell r="FS13">
            <v>0</v>
          </cell>
          <cell r="FT13">
            <v>0</v>
          </cell>
          <cell r="FU13">
            <v>0</v>
          </cell>
          <cell r="FV13">
            <v>0</v>
          </cell>
          <cell r="FX13">
            <v>0</v>
          </cell>
          <cell r="FY13">
            <v>0</v>
          </cell>
          <cell r="FZ13">
            <v>0</v>
          </cell>
          <cell r="GA13">
            <v>0</v>
          </cell>
          <cell r="GB13">
            <v>0</v>
          </cell>
          <cell r="GC13">
            <v>0</v>
          </cell>
          <cell r="GE13">
            <v>0</v>
          </cell>
          <cell r="GF13">
            <v>0</v>
          </cell>
          <cell r="GG13">
            <v>0</v>
          </cell>
          <cell r="GH13">
            <v>0</v>
          </cell>
          <cell r="GI13">
            <v>0</v>
          </cell>
          <cell r="GJ13">
            <v>0</v>
          </cell>
          <cell r="GL13">
            <v>0</v>
          </cell>
          <cell r="GM13">
            <v>0</v>
          </cell>
          <cell r="GN13">
            <v>0</v>
          </cell>
          <cell r="GO13">
            <v>0</v>
          </cell>
          <cell r="GP13">
            <v>0</v>
          </cell>
          <cell r="GQ13">
            <v>0</v>
          </cell>
          <cell r="GS13">
            <v>0</v>
          </cell>
          <cell r="GT13">
            <v>0</v>
          </cell>
          <cell r="GU13">
            <v>0</v>
          </cell>
          <cell r="GV13">
            <v>0</v>
          </cell>
          <cell r="GW13">
            <v>0</v>
          </cell>
          <cell r="GX13">
            <v>0</v>
          </cell>
          <cell r="GZ13">
            <v>0</v>
          </cell>
          <cell r="HA13">
            <v>0</v>
          </cell>
          <cell r="HB13">
            <v>0</v>
          </cell>
          <cell r="HC13">
            <v>0</v>
          </cell>
          <cell r="HD13">
            <v>0</v>
          </cell>
          <cell r="HE13">
            <v>0</v>
          </cell>
          <cell r="HG13">
            <v>0</v>
          </cell>
          <cell r="HH13">
            <v>0</v>
          </cell>
          <cell r="HI13">
            <v>0</v>
          </cell>
          <cell r="HJ13">
            <v>0</v>
          </cell>
          <cell r="HK13">
            <v>0</v>
          </cell>
          <cell r="HL13">
            <v>0</v>
          </cell>
          <cell r="HN13">
            <v>0</v>
          </cell>
          <cell r="HO13">
            <v>0</v>
          </cell>
          <cell r="HP13">
            <v>0</v>
          </cell>
          <cell r="HQ13">
            <v>0</v>
          </cell>
          <cell r="HR13">
            <v>0</v>
          </cell>
          <cell r="HS13">
            <v>0</v>
          </cell>
          <cell r="HU13">
            <v>0</v>
          </cell>
          <cell r="HV13">
            <v>0</v>
          </cell>
          <cell r="HW13">
            <v>0</v>
          </cell>
          <cell r="HX13">
            <v>0</v>
          </cell>
          <cell r="HY13">
            <v>0</v>
          </cell>
          <cell r="HZ13">
            <v>0</v>
          </cell>
          <cell r="IB13">
            <v>0</v>
          </cell>
          <cell r="IC13">
            <v>0</v>
          </cell>
          <cell r="ID13">
            <v>0</v>
          </cell>
          <cell r="IE13">
            <v>0</v>
          </cell>
          <cell r="IF13">
            <v>0</v>
          </cell>
          <cell r="IG13">
            <v>0</v>
          </cell>
          <cell r="II13">
            <v>0</v>
          </cell>
          <cell r="IJ13">
            <v>0</v>
          </cell>
          <cell r="IK13">
            <v>0</v>
          </cell>
          <cell r="IL13">
            <v>0</v>
          </cell>
          <cell r="IM13">
            <v>0</v>
          </cell>
          <cell r="IN13">
            <v>0</v>
          </cell>
          <cell r="IP13">
            <v>0</v>
          </cell>
          <cell r="IQ13">
            <v>0</v>
          </cell>
          <cell r="IR13">
            <v>0</v>
          </cell>
          <cell r="IS13">
            <v>0</v>
          </cell>
          <cell r="IT13">
            <v>0</v>
          </cell>
          <cell r="IU13">
            <v>0</v>
          </cell>
          <cell r="IW13">
            <v>0</v>
          </cell>
          <cell r="IX13">
            <v>0</v>
          </cell>
          <cell r="IY13">
            <v>0</v>
          </cell>
          <cell r="IZ13">
            <v>0</v>
          </cell>
          <cell r="JA13">
            <v>0</v>
          </cell>
          <cell r="JB13">
            <v>0</v>
          </cell>
          <cell r="JD13">
            <v>0</v>
          </cell>
          <cell r="JE13">
            <v>0</v>
          </cell>
          <cell r="JF13">
            <v>0</v>
          </cell>
          <cell r="JG13">
            <v>0</v>
          </cell>
          <cell r="JH13">
            <v>0</v>
          </cell>
          <cell r="JI13">
            <v>0</v>
          </cell>
          <cell r="JK13">
            <v>0</v>
          </cell>
          <cell r="JL13">
            <v>0</v>
          </cell>
          <cell r="JM13">
            <v>0</v>
          </cell>
          <cell r="JN13">
            <v>0</v>
          </cell>
          <cell r="JO13">
            <v>0</v>
          </cell>
          <cell r="JP13">
            <v>0</v>
          </cell>
          <cell r="JR13">
            <v>0</v>
          </cell>
          <cell r="JS13">
            <v>0</v>
          </cell>
          <cell r="JT13">
            <v>0</v>
          </cell>
          <cell r="JU13">
            <v>0</v>
          </cell>
          <cell r="JV13">
            <v>0</v>
          </cell>
          <cell r="JW13">
            <v>0</v>
          </cell>
          <cell r="JY13">
            <v>0</v>
          </cell>
          <cell r="JZ13">
            <v>0</v>
          </cell>
          <cell r="KA13">
            <v>0</v>
          </cell>
          <cell r="KB13">
            <v>0</v>
          </cell>
          <cell r="KC13">
            <v>0</v>
          </cell>
          <cell r="KD13">
            <v>0</v>
          </cell>
          <cell r="KF13">
            <v>0</v>
          </cell>
          <cell r="KG13">
            <v>0</v>
          </cell>
          <cell r="KH13">
            <v>0</v>
          </cell>
          <cell r="KI13">
            <v>0</v>
          </cell>
          <cell r="KJ13">
            <v>0</v>
          </cell>
          <cell r="KK13">
            <v>0</v>
          </cell>
          <cell r="KM13">
            <v>0</v>
          </cell>
          <cell r="KN13">
            <v>0</v>
          </cell>
          <cell r="KO13">
            <v>0</v>
          </cell>
          <cell r="KP13">
            <v>0</v>
          </cell>
          <cell r="KQ13">
            <v>0</v>
          </cell>
          <cell r="KR13">
            <v>0</v>
          </cell>
          <cell r="KT13">
            <v>0</v>
          </cell>
          <cell r="KU13">
            <v>0</v>
          </cell>
          <cell r="KV13">
            <v>0</v>
          </cell>
          <cell r="KW13">
            <v>0</v>
          </cell>
          <cell r="KX13">
            <v>0</v>
          </cell>
          <cell r="KY13">
            <v>0</v>
          </cell>
          <cell r="LA13">
            <v>0</v>
          </cell>
          <cell r="LB13">
            <v>0</v>
          </cell>
          <cell r="LC13">
            <v>0</v>
          </cell>
          <cell r="LD13">
            <v>0</v>
          </cell>
          <cell r="LE13">
            <v>0</v>
          </cell>
          <cell r="LF13">
            <v>0</v>
          </cell>
          <cell r="LH13">
            <v>0</v>
          </cell>
          <cell r="LI13">
            <v>0</v>
          </cell>
          <cell r="LJ13">
            <v>0</v>
          </cell>
          <cell r="LK13">
            <v>0</v>
          </cell>
          <cell r="LL13">
            <v>0</v>
          </cell>
          <cell r="LM13">
            <v>0</v>
          </cell>
          <cell r="LO13">
            <v>0</v>
          </cell>
          <cell r="LP13">
            <v>0</v>
          </cell>
          <cell r="LQ13">
            <v>0</v>
          </cell>
          <cell r="LR13">
            <v>0</v>
          </cell>
          <cell r="LS13">
            <v>0</v>
          </cell>
          <cell r="LT13">
            <v>0</v>
          </cell>
          <cell r="LV13">
            <v>0</v>
          </cell>
          <cell r="LW13">
            <v>0</v>
          </cell>
          <cell r="LX13">
            <v>0</v>
          </cell>
          <cell r="LY13">
            <v>0</v>
          </cell>
          <cell r="LZ13">
            <v>0</v>
          </cell>
          <cell r="MA13">
            <v>0</v>
          </cell>
          <cell r="MC13">
            <v>0</v>
          </cell>
          <cell r="MD13">
            <v>0</v>
          </cell>
          <cell r="ME13">
            <v>0</v>
          </cell>
          <cell r="MF13">
            <v>0</v>
          </cell>
          <cell r="MG13">
            <v>0</v>
          </cell>
          <cell r="MH13">
            <v>0</v>
          </cell>
          <cell r="MJ13">
            <v>0</v>
          </cell>
          <cell r="MK13">
            <v>0</v>
          </cell>
          <cell r="ML13">
            <v>0</v>
          </cell>
          <cell r="MM13">
            <v>0</v>
          </cell>
          <cell r="MN13">
            <v>0</v>
          </cell>
          <cell r="MO13">
            <v>0</v>
          </cell>
          <cell r="MQ13">
            <v>0</v>
          </cell>
          <cell r="MR13">
            <v>0</v>
          </cell>
          <cell r="MS13">
            <v>0</v>
          </cell>
          <cell r="MT13">
            <v>0</v>
          </cell>
          <cell r="MU13">
            <v>0</v>
          </cell>
          <cell r="MV13">
            <v>0</v>
          </cell>
          <cell r="MX13">
            <v>0</v>
          </cell>
          <cell r="MY13">
            <v>0</v>
          </cell>
          <cell r="MZ13">
            <v>0</v>
          </cell>
          <cell r="NA13">
            <v>0</v>
          </cell>
          <cell r="NB13">
            <v>0</v>
          </cell>
          <cell r="NC13">
            <v>0</v>
          </cell>
          <cell r="NE13">
            <v>0</v>
          </cell>
          <cell r="NF13">
            <v>0</v>
          </cell>
          <cell r="NG13">
            <v>0</v>
          </cell>
          <cell r="NH13">
            <v>0</v>
          </cell>
          <cell r="NI13">
            <v>0</v>
          </cell>
          <cell r="NJ13">
            <v>0</v>
          </cell>
          <cell r="NL13">
            <v>0</v>
          </cell>
          <cell r="NM13">
            <v>0</v>
          </cell>
          <cell r="NN13">
            <v>0</v>
          </cell>
          <cell r="NO13">
            <v>0</v>
          </cell>
          <cell r="NP13">
            <v>0</v>
          </cell>
          <cell r="NQ13">
            <v>0</v>
          </cell>
          <cell r="NS13">
            <v>0</v>
          </cell>
          <cell r="NT13">
            <v>0</v>
          </cell>
        </row>
        <row r="14">
          <cell r="AB14">
            <v>0</v>
          </cell>
          <cell r="AC14">
            <v>0</v>
          </cell>
          <cell r="AD14">
            <v>0</v>
          </cell>
          <cell r="AE14">
            <v>0</v>
          </cell>
          <cell r="AG14">
            <v>0</v>
          </cell>
          <cell r="AH14">
            <v>0</v>
          </cell>
          <cell r="AI14">
            <v>0</v>
          </cell>
          <cell r="AJ14">
            <v>0</v>
          </cell>
          <cell r="AK14">
            <v>0</v>
          </cell>
          <cell r="AL14">
            <v>0</v>
          </cell>
          <cell r="AN14">
            <v>0</v>
          </cell>
          <cell r="AO14">
            <v>0</v>
          </cell>
          <cell r="AP14">
            <v>0</v>
          </cell>
          <cell r="AQ14">
            <v>0</v>
          </cell>
          <cell r="AR14">
            <v>0</v>
          </cell>
          <cell r="AS14">
            <v>0</v>
          </cell>
          <cell r="AU14">
            <v>0</v>
          </cell>
          <cell r="AV14">
            <v>0</v>
          </cell>
          <cell r="AW14">
            <v>0</v>
          </cell>
          <cell r="AX14">
            <v>0</v>
          </cell>
          <cell r="AY14">
            <v>0</v>
          </cell>
          <cell r="AZ14">
            <v>0</v>
          </cell>
          <cell r="BB14">
            <v>0</v>
          </cell>
          <cell r="BC14">
            <v>0</v>
          </cell>
          <cell r="BD14">
            <v>0</v>
          </cell>
          <cell r="BE14">
            <v>0</v>
          </cell>
          <cell r="BF14">
            <v>0</v>
          </cell>
          <cell r="BG14">
            <v>0</v>
          </cell>
          <cell r="BI14">
            <v>0</v>
          </cell>
          <cell r="BJ14">
            <v>0</v>
          </cell>
          <cell r="BK14">
            <v>0</v>
          </cell>
          <cell r="BL14">
            <v>0</v>
          </cell>
          <cell r="BM14">
            <v>0</v>
          </cell>
          <cell r="BN14">
            <v>0</v>
          </cell>
          <cell r="BP14">
            <v>0</v>
          </cell>
          <cell r="BQ14">
            <v>0</v>
          </cell>
          <cell r="BR14">
            <v>0</v>
          </cell>
          <cell r="BS14">
            <v>0</v>
          </cell>
          <cell r="BT14">
            <v>0</v>
          </cell>
          <cell r="BU14">
            <v>0</v>
          </cell>
          <cell r="BW14">
            <v>0</v>
          </cell>
          <cell r="BX14">
            <v>0</v>
          </cell>
          <cell r="BY14">
            <v>0</v>
          </cell>
          <cell r="BZ14">
            <v>0</v>
          </cell>
          <cell r="CA14">
            <v>0</v>
          </cell>
          <cell r="CB14">
            <v>0</v>
          </cell>
          <cell r="CD14">
            <v>0</v>
          </cell>
          <cell r="CE14">
            <v>0</v>
          </cell>
          <cell r="CF14">
            <v>0</v>
          </cell>
          <cell r="CG14">
            <v>0</v>
          </cell>
          <cell r="CH14">
            <v>0</v>
          </cell>
          <cell r="CI14">
            <v>0</v>
          </cell>
          <cell r="CK14">
            <v>0</v>
          </cell>
          <cell r="CL14">
            <v>0</v>
          </cell>
          <cell r="CM14">
            <v>0</v>
          </cell>
          <cell r="CN14">
            <v>0</v>
          </cell>
          <cell r="CO14">
            <v>0</v>
          </cell>
          <cell r="CP14">
            <v>0</v>
          </cell>
          <cell r="CR14">
            <v>0</v>
          </cell>
          <cell r="CS14">
            <v>0</v>
          </cell>
          <cell r="CT14">
            <v>0</v>
          </cell>
          <cell r="CU14">
            <v>0</v>
          </cell>
          <cell r="CV14">
            <v>0</v>
          </cell>
          <cell r="CW14">
            <v>0</v>
          </cell>
          <cell r="CY14">
            <v>0</v>
          </cell>
          <cell r="CZ14">
            <v>0</v>
          </cell>
          <cell r="DA14">
            <v>0</v>
          </cell>
          <cell r="DB14">
            <v>0</v>
          </cell>
          <cell r="DC14">
            <v>0</v>
          </cell>
          <cell r="DD14">
            <v>0</v>
          </cell>
          <cell r="DF14">
            <v>0</v>
          </cell>
          <cell r="DG14">
            <v>0</v>
          </cell>
          <cell r="DH14">
            <v>0</v>
          </cell>
          <cell r="DI14">
            <v>0</v>
          </cell>
          <cell r="DJ14">
            <v>0</v>
          </cell>
          <cell r="DK14">
            <v>0</v>
          </cell>
          <cell r="DM14">
            <v>0</v>
          </cell>
          <cell r="DN14">
            <v>0</v>
          </cell>
          <cell r="DO14">
            <v>0</v>
          </cell>
          <cell r="DP14">
            <v>0</v>
          </cell>
          <cell r="DQ14">
            <v>0</v>
          </cell>
          <cell r="DR14">
            <v>0</v>
          </cell>
          <cell r="DT14">
            <v>0</v>
          </cell>
          <cell r="DU14">
            <v>0</v>
          </cell>
          <cell r="DV14">
            <v>0</v>
          </cell>
          <cell r="DW14">
            <v>0</v>
          </cell>
          <cell r="DX14">
            <v>0</v>
          </cell>
          <cell r="DY14">
            <v>0</v>
          </cell>
          <cell r="EA14">
            <v>0</v>
          </cell>
          <cell r="EB14">
            <v>0</v>
          </cell>
          <cell r="EC14">
            <v>0</v>
          </cell>
          <cell r="ED14">
            <v>0</v>
          </cell>
          <cell r="EE14">
            <v>0</v>
          </cell>
          <cell r="EF14">
            <v>0</v>
          </cell>
          <cell r="EH14">
            <v>0</v>
          </cell>
          <cell r="EI14">
            <v>0</v>
          </cell>
          <cell r="EJ14">
            <v>0</v>
          </cell>
          <cell r="EK14">
            <v>0</v>
          </cell>
          <cell r="EL14">
            <v>0</v>
          </cell>
          <cell r="EM14">
            <v>0</v>
          </cell>
          <cell r="EO14">
            <v>0</v>
          </cell>
          <cell r="EP14">
            <v>0</v>
          </cell>
          <cell r="EQ14">
            <v>0</v>
          </cell>
          <cell r="ER14">
            <v>0</v>
          </cell>
          <cell r="ES14">
            <v>0</v>
          </cell>
          <cell r="ET14">
            <v>0</v>
          </cell>
          <cell r="EV14">
            <v>0</v>
          </cell>
          <cell r="EW14">
            <v>0</v>
          </cell>
          <cell r="EX14">
            <v>0</v>
          </cell>
          <cell r="EY14">
            <v>0</v>
          </cell>
          <cell r="EZ14">
            <v>0</v>
          </cell>
          <cell r="FA14">
            <v>0</v>
          </cell>
          <cell r="FC14">
            <v>0</v>
          </cell>
          <cell r="FD14">
            <v>0</v>
          </cell>
          <cell r="FE14">
            <v>0</v>
          </cell>
          <cell r="FF14">
            <v>0</v>
          </cell>
          <cell r="FG14">
            <v>0</v>
          </cell>
          <cell r="FH14">
            <v>0</v>
          </cell>
          <cell r="FJ14">
            <v>0</v>
          </cell>
          <cell r="FK14">
            <v>0</v>
          </cell>
          <cell r="FL14">
            <v>0</v>
          </cell>
          <cell r="FM14">
            <v>0</v>
          </cell>
          <cell r="FN14">
            <v>0</v>
          </cell>
          <cell r="FO14">
            <v>0</v>
          </cell>
          <cell r="FQ14">
            <v>0</v>
          </cell>
          <cell r="FR14">
            <v>0</v>
          </cell>
          <cell r="FS14">
            <v>0</v>
          </cell>
          <cell r="FT14">
            <v>0</v>
          </cell>
          <cell r="FU14">
            <v>0</v>
          </cell>
          <cell r="FV14">
            <v>0</v>
          </cell>
          <cell r="FX14">
            <v>0</v>
          </cell>
          <cell r="FY14">
            <v>0</v>
          </cell>
          <cell r="FZ14">
            <v>0</v>
          </cell>
          <cell r="GA14">
            <v>0</v>
          </cell>
          <cell r="GB14">
            <v>0</v>
          </cell>
          <cell r="GC14">
            <v>0</v>
          </cell>
          <cell r="GE14">
            <v>0</v>
          </cell>
          <cell r="GF14">
            <v>0</v>
          </cell>
          <cell r="GG14">
            <v>0</v>
          </cell>
          <cell r="GH14">
            <v>0</v>
          </cell>
          <cell r="GI14">
            <v>0</v>
          </cell>
          <cell r="GJ14">
            <v>0</v>
          </cell>
          <cell r="GL14">
            <v>0</v>
          </cell>
          <cell r="GM14">
            <v>0</v>
          </cell>
          <cell r="GN14">
            <v>0</v>
          </cell>
          <cell r="GO14">
            <v>0</v>
          </cell>
          <cell r="GP14">
            <v>0</v>
          </cell>
          <cell r="GQ14">
            <v>0</v>
          </cell>
          <cell r="GS14">
            <v>0</v>
          </cell>
          <cell r="GT14">
            <v>0</v>
          </cell>
          <cell r="GU14">
            <v>0</v>
          </cell>
          <cell r="GV14">
            <v>0</v>
          </cell>
          <cell r="GW14">
            <v>0</v>
          </cell>
          <cell r="GX14">
            <v>0</v>
          </cell>
          <cell r="GZ14">
            <v>0</v>
          </cell>
          <cell r="HA14">
            <v>0</v>
          </cell>
          <cell r="HB14">
            <v>0</v>
          </cell>
          <cell r="HC14">
            <v>0</v>
          </cell>
          <cell r="HD14">
            <v>0</v>
          </cell>
          <cell r="HE14">
            <v>0</v>
          </cell>
          <cell r="HG14">
            <v>0</v>
          </cell>
          <cell r="HH14">
            <v>0</v>
          </cell>
          <cell r="HI14">
            <v>0</v>
          </cell>
          <cell r="HJ14">
            <v>0</v>
          </cell>
          <cell r="HK14">
            <v>0</v>
          </cell>
          <cell r="HL14">
            <v>0</v>
          </cell>
          <cell r="HN14">
            <v>0</v>
          </cell>
          <cell r="HO14">
            <v>0</v>
          </cell>
          <cell r="HP14">
            <v>0</v>
          </cell>
          <cell r="HQ14">
            <v>0</v>
          </cell>
          <cell r="HR14">
            <v>0</v>
          </cell>
          <cell r="HS14">
            <v>0</v>
          </cell>
          <cell r="HU14">
            <v>0</v>
          </cell>
          <cell r="HV14">
            <v>0</v>
          </cell>
          <cell r="HW14">
            <v>0</v>
          </cell>
          <cell r="HX14">
            <v>0</v>
          </cell>
          <cell r="HY14">
            <v>0</v>
          </cell>
          <cell r="HZ14">
            <v>0</v>
          </cell>
          <cell r="IB14">
            <v>0</v>
          </cell>
          <cell r="IC14">
            <v>0</v>
          </cell>
          <cell r="ID14">
            <v>0</v>
          </cell>
          <cell r="IE14">
            <v>0</v>
          </cell>
          <cell r="IF14">
            <v>0</v>
          </cell>
          <cell r="IG14">
            <v>0</v>
          </cell>
          <cell r="II14">
            <v>0</v>
          </cell>
          <cell r="IJ14">
            <v>0</v>
          </cell>
          <cell r="IK14">
            <v>0</v>
          </cell>
          <cell r="IL14">
            <v>0</v>
          </cell>
          <cell r="IM14">
            <v>0</v>
          </cell>
          <cell r="IN14">
            <v>0</v>
          </cell>
          <cell r="IP14">
            <v>0</v>
          </cell>
          <cell r="IQ14">
            <v>0</v>
          </cell>
          <cell r="IR14">
            <v>0</v>
          </cell>
          <cell r="IS14">
            <v>0</v>
          </cell>
          <cell r="IT14">
            <v>0</v>
          </cell>
          <cell r="IU14">
            <v>0</v>
          </cell>
          <cell r="IW14">
            <v>0</v>
          </cell>
          <cell r="IX14">
            <v>0</v>
          </cell>
          <cell r="IY14">
            <v>0</v>
          </cell>
          <cell r="IZ14">
            <v>0</v>
          </cell>
          <cell r="JA14">
            <v>0</v>
          </cell>
          <cell r="JB14">
            <v>0</v>
          </cell>
          <cell r="JD14">
            <v>0</v>
          </cell>
          <cell r="JE14">
            <v>0</v>
          </cell>
          <cell r="JF14">
            <v>0</v>
          </cell>
          <cell r="JG14">
            <v>0</v>
          </cell>
          <cell r="JH14">
            <v>0</v>
          </cell>
          <cell r="JI14">
            <v>0</v>
          </cell>
          <cell r="JK14">
            <v>0</v>
          </cell>
          <cell r="JL14">
            <v>0</v>
          </cell>
          <cell r="JM14">
            <v>0</v>
          </cell>
          <cell r="JN14">
            <v>0</v>
          </cell>
          <cell r="JO14">
            <v>0</v>
          </cell>
          <cell r="JP14">
            <v>0</v>
          </cell>
          <cell r="JR14">
            <v>0</v>
          </cell>
          <cell r="JS14">
            <v>0</v>
          </cell>
          <cell r="JT14">
            <v>0</v>
          </cell>
          <cell r="JU14">
            <v>0</v>
          </cell>
          <cell r="JV14">
            <v>0</v>
          </cell>
          <cell r="JW14">
            <v>0</v>
          </cell>
          <cell r="JY14">
            <v>0</v>
          </cell>
          <cell r="JZ14">
            <v>0</v>
          </cell>
          <cell r="KA14">
            <v>0</v>
          </cell>
          <cell r="KB14">
            <v>0</v>
          </cell>
          <cell r="KC14">
            <v>0</v>
          </cell>
          <cell r="KD14">
            <v>0</v>
          </cell>
          <cell r="KF14">
            <v>0</v>
          </cell>
          <cell r="KG14">
            <v>0</v>
          </cell>
          <cell r="KH14">
            <v>0</v>
          </cell>
          <cell r="KI14">
            <v>0</v>
          </cell>
          <cell r="KJ14">
            <v>0</v>
          </cell>
          <cell r="KK14">
            <v>0</v>
          </cell>
          <cell r="KM14">
            <v>0</v>
          </cell>
          <cell r="KN14">
            <v>0</v>
          </cell>
          <cell r="KO14">
            <v>0</v>
          </cell>
          <cell r="KP14">
            <v>0</v>
          </cell>
          <cell r="KQ14">
            <v>0</v>
          </cell>
          <cell r="KR14">
            <v>0</v>
          </cell>
          <cell r="KT14">
            <v>0</v>
          </cell>
          <cell r="KU14">
            <v>0</v>
          </cell>
          <cell r="KV14">
            <v>0</v>
          </cell>
          <cell r="KW14">
            <v>0</v>
          </cell>
          <cell r="KX14">
            <v>0</v>
          </cell>
          <cell r="KY14">
            <v>0</v>
          </cell>
          <cell r="LA14">
            <v>0</v>
          </cell>
          <cell r="LB14">
            <v>0</v>
          </cell>
          <cell r="LC14">
            <v>0</v>
          </cell>
          <cell r="LD14">
            <v>0</v>
          </cell>
          <cell r="LE14">
            <v>0</v>
          </cell>
          <cell r="LF14">
            <v>0</v>
          </cell>
          <cell r="LH14">
            <v>0</v>
          </cell>
          <cell r="LI14">
            <v>0</v>
          </cell>
          <cell r="LJ14">
            <v>0</v>
          </cell>
          <cell r="LK14">
            <v>0</v>
          </cell>
          <cell r="LL14">
            <v>0</v>
          </cell>
          <cell r="LM14">
            <v>0</v>
          </cell>
          <cell r="LO14">
            <v>0</v>
          </cell>
          <cell r="LP14">
            <v>0</v>
          </cell>
          <cell r="LQ14">
            <v>0</v>
          </cell>
          <cell r="LR14">
            <v>0</v>
          </cell>
          <cell r="LS14">
            <v>0</v>
          </cell>
          <cell r="LT14">
            <v>0</v>
          </cell>
          <cell r="LV14">
            <v>0</v>
          </cell>
          <cell r="LW14">
            <v>0</v>
          </cell>
          <cell r="LX14">
            <v>0</v>
          </cell>
          <cell r="LY14">
            <v>0</v>
          </cell>
          <cell r="LZ14">
            <v>0</v>
          </cell>
          <cell r="MA14">
            <v>0</v>
          </cell>
          <cell r="MC14">
            <v>0</v>
          </cell>
          <cell r="MD14">
            <v>0</v>
          </cell>
          <cell r="ME14">
            <v>0</v>
          </cell>
          <cell r="MF14">
            <v>0</v>
          </cell>
          <cell r="MG14">
            <v>0</v>
          </cell>
          <cell r="MH14">
            <v>0</v>
          </cell>
          <cell r="MJ14">
            <v>0</v>
          </cell>
          <cell r="MK14">
            <v>0</v>
          </cell>
          <cell r="ML14">
            <v>0</v>
          </cell>
          <cell r="MM14">
            <v>0</v>
          </cell>
          <cell r="MN14">
            <v>0</v>
          </cell>
          <cell r="MO14">
            <v>0</v>
          </cell>
          <cell r="MQ14">
            <v>0</v>
          </cell>
          <cell r="MR14">
            <v>0</v>
          </cell>
          <cell r="MS14">
            <v>0</v>
          </cell>
          <cell r="MT14">
            <v>0</v>
          </cell>
          <cell r="MU14">
            <v>0</v>
          </cell>
          <cell r="MV14">
            <v>0</v>
          </cell>
          <cell r="MX14">
            <v>0</v>
          </cell>
          <cell r="MY14">
            <v>0</v>
          </cell>
          <cell r="MZ14">
            <v>0</v>
          </cell>
          <cell r="NA14">
            <v>0</v>
          </cell>
          <cell r="NB14">
            <v>0</v>
          </cell>
          <cell r="NC14">
            <v>0</v>
          </cell>
          <cell r="NE14">
            <v>0</v>
          </cell>
          <cell r="NF14">
            <v>0</v>
          </cell>
          <cell r="NG14">
            <v>0</v>
          </cell>
          <cell r="NH14">
            <v>0</v>
          </cell>
          <cell r="NI14">
            <v>0</v>
          </cell>
          <cell r="NJ14">
            <v>0</v>
          </cell>
          <cell r="NL14">
            <v>0</v>
          </cell>
          <cell r="NM14">
            <v>0</v>
          </cell>
          <cell r="NN14">
            <v>0</v>
          </cell>
          <cell r="NO14">
            <v>0</v>
          </cell>
          <cell r="NP14">
            <v>0</v>
          </cell>
          <cell r="NQ14">
            <v>0</v>
          </cell>
          <cell r="NS14">
            <v>0</v>
          </cell>
          <cell r="NT14">
            <v>0</v>
          </cell>
        </row>
        <row r="15">
          <cell r="AB15">
            <v>0</v>
          </cell>
          <cell r="AC15">
            <v>0</v>
          </cell>
          <cell r="AD15">
            <v>0</v>
          </cell>
          <cell r="AE15">
            <v>0</v>
          </cell>
          <cell r="AG15">
            <v>0</v>
          </cell>
          <cell r="AH15">
            <v>0</v>
          </cell>
          <cell r="AI15">
            <v>0</v>
          </cell>
          <cell r="AJ15">
            <v>0</v>
          </cell>
          <cell r="AK15">
            <v>0</v>
          </cell>
          <cell r="AL15">
            <v>0</v>
          </cell>
          <cell r="AN15">
            <v>0</v>
          </cell>
          <cell r="AO15">
            <v>0</v>
          </cell>
          <cell r="AP15">
            <v>0</v>
          </cell>
          <cell r="AQ15">
            <v>0</v>
          </cell>
          <cell r="AR15">
            <v>0</v>
          </cell>
          <cell r="AS15">
            <v>0</v>
          </cell>
          <cell r="AU15">
            <v>0</v>
          </cell>
          <cell r="AV15">
            <v>0</v>
          </cell>
          <cell r="AW15">
            <v>0</v>
          </cell>
          <cell r="AX15">
            <v>0</v>
          </cell>
          <cell r="AY15">
            <v>0</v>
          </cell>
          <cell r="AZ15">
            <v>0</v>
          </cell>
          <cell r="BB15">
            <v>0</v>
          </cell>
          <cell r="BC15">
            <v>0</v>
          </cell>
          <cell r="BD15">
            <v>0</v>
          </cell>
          <cell r="BE15">
            <v>0</v>
          </cell>
          <cell r="BF15">
            <v>0</v>
          </cell>
          <cell r="BG15">
            <v>0</v>
          </cell>
          <cell r="BI15">
            <v>0</v>
          </cell>
          <cell r="BJ15">
            <v>0</v>
          </cell>
          <cell r="BK15">
            <v>0</v>
          </cell>
          <cell r="BL15">
            <v>0</v>
          </cell>
          <cell r="BM15">
            <v>0</v>
          </cell>
          <cell r="BN15">
            <v>0</v>
          </cell>
          <cell r="BP15">
            <v>0</v>
          </cell>
          <cell r="BQ15">
            <v>0</v>
          </cell>
          <cell r="BR15">
            <v>0</v>
          </cell>
          <cell r="BS15">
            <v>0</v>
          </cell>
          <cell r="BT15">
            <v>0</v>
          </cell>
          <cell r="BU15">
            <v>0</v>
          </cell>
          <cell r="BW15">
            <v>0</v>
          </cell>
          <cell r="BX15">
            <v>0</v>
          </cell>
          <cell r="BY15">
            <v>0</v>
          </cell>
          <cell r="BZ15">
            <v>0</v>
          </cell>
          <cell r="CA15">
            <v>0</v>
          </cell>
          <cell r="CB15">
            <v>0</v>
          </cell>
          <cell r="CD15">
            <v>0</v>
          </cell>
          <cell r="CE15">
            <v>0</v>
          </cell>
          <cell r="CF15">
            <v>0</v>
          </cell>
          <cell r="CG15">
            <v>0</v>
          </cell>
          <cell r="CH15">
            <v>0</v>
          </cell>
          <cell r="CI15">
            <v>0</v>
          </cell>
          <cell r="CK15">
            <v>0</v>
          </cell>
          <cell r="CL15">
            <v>0</v>
          </cell>
          <cell r="CM15">
            <v>0</v>
          </cell>
          <cell r="CN15">
            <v>0</v>
          </cell>
          <cell r="CO15">
            <v>0</v>
          </cell>
          <cell r="CP15">
            <v>0</v>
          </cell>
          <cell r="CR15">
            <v>0</v>
          </cell>
          <cell r="CS15">
            <v>0</v>
          </cell>
          <cell r="CT15">
            <v>0</v>
          </cell>
          <cell r="CU15">
            <v>0</v>
          </cell>
          <cell r="CV15">
            <v>0</v>
          </cell>
          <cell r="CW15">
            <v>0</v>
          </cell>
          <cell r="CY15">
            <v>0</v>
          </cell>
          <cell r="CZ15">
            <v>0</v>
          </cell>
          <cell r="DA15">
            <v>0</v>
          </cell>
          <cell r="DB15">
            <v>0</v>
          </cell>
          <cell r="DC15">
            <v>0</v>
          </cell>
          <cell r="DD15">
            <v>0</v>
          </cell>
          <cell r="DF15">
            <v>0</v>
          </cell>
          <cell r="DG15">
            <v>0</v>
          </cell>
          <cell r="DH15">
            <v>0</v>
          </cell>
          <cell r="DI15">
            <v>0</v>
          </cell>
          <cell r="DJ15">
            <v>0</v>
          </cell>
          <cell r="DK15">
            <v>0</v>
          </cell>
          <cell r="DM15">
            <v>0</v>
          </cell>
          <cell r="DN15">
            <v>0</v>
          </cell>
          <cell r="DO15">
            <v>0</v>
          </cell>
          <cell r="DP15">
            <v>0</v>
          </cell>
          <cell r="DQ15">
            <v>0</v>
          </cell>
          <cell r="DR15">
            <v>0</v>
          </cell>
          <cell r="DT15">
            <v>0</v>
          </cell>
          <cell r="DU15">
            <v>0</v>
          </cell>
          <cell r="DV15">
            <v>0</v>
          </cell>
          <cell r="DW15">
            <v>0</v>
          </cell>
          <cell r="DX15">
            <v>0</v>
          </cell>
          <cell r="DY15">
            <v>0</v>
          </cell>
          <cell r="EA15">
            <v>0</v>
          </cell>
          <cell r="EB15">
            <v>0</v>
          </cell>
          <cell r="EC15">
            <v>0</v>
          </cell>
          <cell r="ED15">
            <v>0</v>
          </cell>
          <cell r="EE15">
            <v>0</v>
          </cell>
          <cell r="EF15">
            <v>0</v>
          </cell>
          <cell r="EH15">
            <v>0</v>
          </cell>
          <cell r="EI15">
            <v>0</v>
          </cell>
          <cell r="EJ15">
            <v>0</v>
          </cell>
          <cell r="EK15">
            <v>0</v>
          </cell>
          <cell r="EL15">
            <v>0</v>
          </cell>
          <cell r="EM15">
            <v>0</v>
          </cell>
          <cell r="EO15">
            <v>0</v>
          </cell>
          <cell r="EP15">
            <v>0</v>
          </cell>
          <cell r="EQ15">
            <v>0</v>
          </cell>
          <cell r="ER15">
            <v>0</v>
          </cell>
          <cell r="ES15">
            <v>0</v>
          </cell>
          <cell r="ET15">
            <v>0</v>
          </cell>
          <cell r="EV15">
            <v>0</v>
          </cell>
          <cell r="EW15">
            <v>0</v>
          </cell>
          <cell r="EX15">
            <v>0</v>
          </cell>
          <cell r="EY15">
            <v>0</v>
          </cell>
          <cell r="EZ15">
            <v>0</v>
          </cell>
          <cell r="FA15">
            <v>0</v>
          </cell>
          <cell r="FC15">
            <v>0</v>
          </cell>
          <cell r="FD15">
            <v>0</v>
          </cell>
          <cell r="FE15">
            <v>0</v>
          </cell>
          <cell r="FF15">
            <v>0</v>
          </cell>
          <cell r="FG15">
            <v>0</v>
          </cell>
          <cell r="FH15">
            <v>0</v>
          </cell>
          <cell r="FJ15">
            <v>0</v>
          </cell>
          <cell r="FK15">
            <v>0</v>
          </cell>
          <cell r="FL15">
            <v>0</v>
          </cell>
          <cell r="FM15">
            <v>0</v>
          </cell>
          <cell r="FN15">
            <v>0</v>
          </cell>
          <cell r="FO15">
            <v>0</v>
          </cell>
          <cell r="FQ15">
            <v>0</v>
          </cell>
          <cell r="FR15">
            <v>0</v>
          </cell>
          <cell r="FS15">
            <v>0</v>
          </cell>
          <cell r="FT15">
            <v>0</v>
          </cell>
          <cell r="FU15">
            <v>0</v>
          </cell>
          <cell r="FV15">
            <v>0</v>
          </cell>
          <cell r="FX15">
            <v>0</v>
          </cell>
          <cell r="FY15">
            <v>0</v>
          </cell>
          <cell r="FZ15">
            <v>0</v>
          </cell>
          <cell r="GA15">
            <v>0</v>
          </cell>
          <cell r="GB15">
            <v>0</v>
          </cell>
          <cell r="GC15">
            <v>0</v>
          </cell>
          <cell r="GE15">
            <v>0</v>
          </cell>
          <cell r="GF15">
            <v>0</v>
          </cell>
          <cell r="GG15">
            <v>0</v>
          </cell>
          <cell r="GH15">
            <v>0</v>
          </cell>
          <cell r="GI15">
            <v>0</v>
          </cell>
          <cell r="GJ15">
            <v>0</v>
          </cell>
          <cell r="GL15">
            <v>0</v>
          </cell>
          <cell r="GM15">
            <v>0</v>
          </cell>
          <cell r="GN15">
            <v>0</v>
          </cell>
          <cell r="GO15">
            <v>0</v>
          </cell>
          <cell r="GP15">
            <v>0</v>
          </cell>
          <cell r="GQ15">
            <v>0</v>
          </cell>
          <cell r="GS15">
            <v>0</v>
          </cell>
          <cell r="GT15">
            <v>0</v>
          </cell>
          <cell r="GU15">
            <v>0</v>
          </cell>
          <cell r="GV15">
            <v>0</v>
          </cell>
          <cell r="GW15">
            <v>0</v>
          </cell>
          <cell r="GX15">
            <v>0</v>
          </cell>
          <cell r="GZ15">
            <v>0</v>
          </cell>
          <cell r="HA15">
            <v>0</v>
          </cell>
          <cell r="HB15">
            <v>0</v>
          </cell>
          <cell r="HC15">
            <v>0</v>
          </cell>
          <cell r="HD15">
            <v>0</v>
          </cell>
          <cell r="HE15">
            <v>0</v>
          </cell>
          <cell r="HG15">
            <v>0</v>
          </cell>
          <cell r="HH15">
            <v>0</v>
          </cell>
          <cell r="HI15">
            <v>0</v>
          </cell>
          <cell r="HJ15">
            <v>0</v>
          </cell>
          <cell r="HK15">
            <v>0</v>
          </cell>
          <cell r="HL15">
            <v>0</v>
          </cell>
          <cell r="HN15">
            <v>0</v>
          </cell>
          <cell r="HO15">
            <v>0</v>
          </cell>
          <cell r="HP15">
            <v>0</v>
          </cell>
          <cell r="HQ15">
            <v>0</v>
          </cell>
          <cell r="HR15">
            <v>0</v>
          </cell>
          <cell r="HS15">
            <v>0</v>
          </cell>
          <cell r="HU15">
            <v>0</v>
          </cell>
          <cell r="HV15">
            <v>0</v>
          </cell>
          <cell r="HW15">
            <v>0</v>
          </cell>
          <cell r="HX15">
            <v>0</v>
          </cell>
          <cell r="HY15">
            <v>0</v>
          </cell>
          <cell r="HZ15">
            <v>0</v>
          </cell>
          <cell r="IB15">
            <v>0</v>
          </cell>
          <cell r="IC15">
            <v>0</v>
          </cell>
          <cell r="ID15">
            <v>0</v>
          </cell>
          <cell r="IE15">
            <v>0</v>
          </cell>
          <cell r="IF15">
            <v>0</v>
          </cell>
          <cell r="IG15">
            <v>0</v>
          </cell>
          <cell r="II15">
            <v>0</v>
          </cell>
          <cell r="IJ15">
            <v>0</v>
          </cell>
          <cell r="IK15">
            <v>0</v>
          </cell>
          <cell r="IL15">
            <v>0</v>
          </cell>
          <cell r="IM15">
            <v>0</v>
          </cell>
          <cell r="IN15">
            <v>0</v>
          </cell>
          <cell r="IP15">
            <v>0</v>
          </cell>
          <cell r="IQ15">
            <v>0</v>
          </cell>
          <cell r="IR15">
            <v>0</v>
          </cell>
          <cell r="IS15">
            <v>0</v>
          </cell>
          <cell r="IT15">
            <v>0</v>
          </cell>
          <cell r="IU15">
            <v>0</v>
          </cell>
          <cell r="IW15">
            <v>0</v>
          </cell>
          <cell r="IX15">
            <v>0</v>
          </cell>
          <cell r="IY15">
            <v>0</v>
          </cell>
          <cell r="IZ15">
            <v>0</v>
          </cell>
          <cell r="JA15">
            <v>0</v>
          </cell>
          <cell r="JB15">
            <v>0</v>
          </cell>
          <cell r="JD15">
            <v>0</v>
          </cell>
          <cell r="JE15">
            <v>0</v>
          </cell>
          <cell r="JF15">
            <v>0</v>
          </cell>
          <cell r="JG15">
            <v>0</v>
          </cell>
          <cell r="JH15">
            <v>0</v>
          </cell>
          <cell r="JI15">
            <v>0</v>
          </cell>
          <cell r="JK15">
            <v>0</v>
          </cell>
          <cell r="JL15">
            <v>0</v>
          </cell>
          <cell r="JM15">
            <v>0</v>
          </cell>
          <cell r="JN15">
            <v>0</v>
          </cell>
          <cell r="JO15">
            <v>0</v>
          </cell>
          <cell r="JP15">
            <v>0</v>
          </cell>
          <cell r="JR15">
            <v>0</v>
          </cell>
          <cell r="JS15">
            <v>0</v>
          </cell>
          <cell r="JT15">
            <v>0</v>
          </cell>
          <cell r="JU15">
            <v>0</v>
          </cell>
          <cell r="JV15">
            <v>0</v>
          </cell>
          <cell r="JW15">
            <v>0</v>
          </cell>
          <cell r="JY15">
            <v>0</v>
          </cell>
          <cell r="JZ15">
            <v>0</v>
          </cell>
          <cell r="KA15">
            <v>0</v>
          </cell>
          <cell r="KB15">
            <v>0</v>
          </cell>
          <cell r="KC15">
            <v>0</v>
          </cell>
          <cell r="KD15">
            <v>0</v>
          </cell>
          <cell r="KF15">
            <v>0</v>
          </cell>
          <cell r="KG15">
            <v>0</v>
          </cell>
          <cell r="KH15">
            <v>0</v>
          </cell>
          <cell r="KI15">
            <v>0</v>
          </cell>
          <cell r="KJ15">
            <v>0</v>
          </cell>
          <cell r="KK15">
            <v>0</v>
          </cell>
          <cell r="KM15">
            <v>0</v>
          </cell>
          <cell r="KN15">
            <v>0</v>
          </cell>
          <cell r="KO15">
            <v>0</v>
          </cell>
          <cell r="KP15">
            <v>0</v>
          </cell>
          <cell r="KQ15">
            <v>0</v>
          </cell>
          <cell r="KR15">
            <v>0</v>
          </cell>
          <cell r="KT15">
            <v>0</v>
          </cell>
          <cell r="KU15">
            <v>0</v>
          </cell>
          <cell r="KV15">
            <v>0</v>
          </cell>
          <cell r="KW15">
            <v>0</v>
          </cell>
          <cell r="KX15">
            <v>0</v>
          </cell>
          <cell r="KY15">
            <v>0</v>
          </cell>
          <cell r="LA15">
            <v>0</v>
          </cell>
          <cell r="LB15">
            <v>0</v>
          </cell>
          <cell r="LC15">
            <v>0</v>
          </cell>
          <cell r="LD15">
            <v>0</v>
          </cell>
          <cell r="LE15">
            <v>0</v>
          </cell>
          <cell r="LF15">
            <v>0</v>
          </cell>
          <cell r="LH15">
            <v>0</v>
          </cell>
          <cell r="LI15">
            <v>0</v>
          </cell>
          <cell r="LJ15">
            <v>0</v>
          </cell>
          <cell r="LK15">
            <v>0</v>
          </cell>
          <cell r="LL15">
            <v>0</v>
          </cell>
          <cell r="LM15">
            <v>0</v>
          </cell>
          <cell r="LO15">
            <v>0</v>
          </cell>
          <cell r="LP15">
            <v>0</v>
          </cell>
          <cell r="LQ15">
            <v>0</v>
          </cell>
          <cell r="LR15">
            <v>0</v>
          </cell>
          <cell r="LS15">
            <v>0</v>
          </cell>
          <cell r="LT15">
            <v>0</v>
          </cell>
          <cell r="LV15">
            <v>0</v>
          </cell>
          <cell r="LW15">
            <v>0</v>
          </cell>
          <cell r="LX15">
            <v>0</v>
          </cell>
          <cell r="LY15">
            <v>0</v>
          </cell>
          <cell r="LZ15">
            <v>0</v>
          </cell>
          <cell r="MA15">
            <v>0</v>
          </cell>
          <cell r="MC15">
            <v>0</v>
          </cell>
          <cell r="MD15">
            <v>0</v>
          </cell>
          <cell r="ME15">
            <v>0</v>
          </cell>
          <cell r="MF15">
            <v>0</v>
          </cell>
          <cell r="MG15">
            <v>0</v>
          </cell>
          <cell r="MH15">
            <v>0</v>
          </cell>
          <cell r="MJ15">
            <v>0</v>
          </cell>
          <cell r="MK15">
            <v>0</v>
          </cell>
          <cell r="ML15">
            <v>0</v>
          </cell>
          <cell r="MM15">
            <v>0</v>
          </cell>
          <cell r="MN15">
            <v>0</v>
          </cell>
          <cell r="MO15">
            <v>0</v>
          </cell>
          <cell r="MQ15">
            <v>0</v>
          </cell>
          <cell r="MR15">
            <v>0</v>
          </cell>
          <cell r="MS15">
            <v>0</v>
          </cell>
          <cell r="MT15">
            <v>0</v>
          </cell>
          <cell r="MU15">
            <v>0</v>
          </cell>
          <cell r="MV15">
            <v>0</v>
          </cell>
          <cell r="MX15">
            <v>0</v>
          </cell>
          <cell r="MY15">
            <v>0</v>
          </cell>
          <cell r="MZ15">
            <v>0</v>
          </cell>
          <cell r="NA15">
            <v>0</v>
          </cell>
          <cell r="NB15">
            <v>0</v>
          </cell>
          <cell r="NC15">
            <v>0</v>
          </cell>
          <cell r="NE15">
            <v>0</v>
          </cell>
          <cell r="NF15">
            <v>0</v>
          </cell>
          <cell r="NG15">
            <v>0</v>
          </cell>
          <cell r="NH15">
            <v>0</v>
          </cell>
          <cell r="NI15">
            <v>0</v>
          </cell>
          <cell r="NJ15">
            <v>0</v>
          </cell>
          <cell r="NL15">
            <v>0</v>
          </cell>
          <cell r="NM15">
            <v>0</v>
          </cell>
          <cell r="NN15">
            <v>0</v>
          </cell>
          <cell r="NO15">
            <v>0</v>
          </cell>
          <cell r="NP15">
            <v>0</v>
          </cell>
          <cell r="NQ15">
            <v>0</v>
          </cell>
          <cell r="NS15">
            <v>0</v>
          </cell>
          <cell r="NT15">
            <v>0</v>
          </cell>
        </row>
        <row r="16">
          <cell r="AB16">
            <v>0</v>
          </cell>
          <cell r="AC16">
            <v>0</v>
          </cell>
          <cell r="AD16">
            <v>0</v>
          </cell>
          <cell r="AE16">
            <v>0</v>
          </cell>
          <cell r="AG16">
            <v>0</v>
          </cell>
          <cell r="AH16">
            <v>0</v>
          </cell>
          <cell r="AI16">
            <v>0</v>
          </cell>
          <cell r="AJ16">
            <v>0</v>
          </cell>
          <cell r="AK16">
            <v>0</v>
          </cell>
          <cell r="AL16">
            <v>0</v>
          </cell>
          <cell r="AN16">
            <v>0</v>
          </cell>
          <cell r="AO16">
            <v>0</v>
          </cell>
          <cell r="AP16">
            <v>0</v>
          </cell>
          <cell r="AQ16">
            <v>0</v>
          </cell>
          <cell r="AR16">
            <v>0</v>
          </cell>
          <cell r="AS16">
            <v>0</v>
          </cell>
          <cell r="AU16">
            <v>0</v>
          </cell>
          <cell r="AV16">
            <v>0</v>
          </cell>
          <cell r="AW16">
            <v>0</v>
          </cell>
          <cell r="AX16">
            <v>0</v>
          </cell>
          <cell r="AY16">
            <v>0</v>
          </cell>
          <cell r="AZ16">
            <v>0</v>
          </cell>
          <cell r="BB16">
            <v>0</v>
          </cell>
          <cell r="BC16">
            <v>0</v>
          </cell>
          <cell r="BD16">
            <v>0</v>
          </cell>
          <cell r="BE16">
            <v>0</v>
          </cell>
          <cell r="BF16">
            <v>0</v>
          </cell>
          <cell r="BG16">
            <v>0</v>
          </cell>
          <cell r="BI16">
            <v>0</v>
          </cell>
          <cell r="BJ16">
            <v>0</v>
          </cell>
          <cell r="BK16">
            <v>0</v>
          </cell>
          <cell r="BL16">
            <v>0</v>
          </cell>
          <cell r="BM16">
            <v>0</v>
          </cell>
          <cell r="BN16">
            <v>0</v>
          </cell>
          <cell r="BP16">
            <v>0</v>
          </cell>
          <cell r="BQ16">
            <v>0</v>
          </cell>
          <cell r="BR16">
            <v>0</v>
          </cell>
          <cell r="BS16">
            <v>0</v>
          </cell>
          <cell r="BT16">
            <v>0</v>
          </cell>
          <cell r="BU16">
            <v>0</v>
          </cell>
          <cell r="BW16">
            <v>0</v>
          </cell>
          <cell r="BX16">
            <v>0</v>
          </cell>
          <cell r="BY16">
            <v>0</v>
          </cell>
          <cell r="BZ16">
            <v>0</v>
          </cell>
          <cell r="CA16">
            <v>0</v>
          </cell>
          <cell r="CB16">
            <v>0</v>
          </cell>
          <cell r="CD16">
            <v>0</v>
          </cell>
          <cell r="CE16">
            <v>0</v>
          </cell>
          <cell r="CF16">
            <v>0</v>
          </cell>
          <cell r="CG16">
            <v>0</v>
          </cell>
          <cell r="CH16">
            <v>0</v>
          </cell>
          <cell r="CI16">
            <v>0</v>
          </cell>
          <cell r="CK16">
            <v>0</v>
          </cell>
          <cell r="CL16">
            <v>0</v>
          </cell>
          <cell r="CM16">
            <v>0</v>
          </cell>
          <cell r="CN16">
            <v>0</v>
          </cell>
          <cell r="CO16">
            <v>0</v>
          </cell>
          <cell r="CP16">
            <v>0</v>
          </cell>
          <cell r="CR16">
            <v>0</v>
          </cell>
          <cell r="CS16">
            <v>0</v>
          </cell>
          <cell r="CT16">
            <v>0</v>
          </cell>
          <cell r="CU16">
            <v>0</v>
          </cell>
          <cell r="CV16">
            <v>0</v>
          </cell>
          <cell r="CW16">
            <v>0</v>
          </cell>
          <cell r="CY16">
            <v>0</v>
          </cell>
          <cell r="CZ16">
            <v>0</v>
          </cell>
          <cell r="DA16">
            <v>0</v>
          </cell>
          <cell r="DB16">
            <v>0</v>
          </cell>
          <cell r="DC16">
            <v>0</v>
          </cell>
          <cell r="DD16">
            <v>0</v>
          </cell>
          <cell r="DF16">
            <v>0</v>
          </cell>
          <cell r="DG16">
            <v>0</v>
          </cell>
          <cell r="DH16">
            <v>0</v>
          </cell>
          <cell r="DI16">
            <v>0</v>
          </cell>
          <cell r="DJ16">
            <v>0</v>
          </cell>
          <cell r="DK16">
            <v>0</v>
          </cell>
          <cell r="DM16">
            <v>0</v>
          </cell>
          <cell r="DN16">
            <v>0</v>
          </cell>
          <cell r="DO16">
            <v>0</v>
          </cell>
          <cell r="DP16">
            <v>0</v>
          </cell>
          <cell r="DQ16">
            <v>0</v>
          </cell>
          <cell r="DR16">
            <v>0</v>
          </cell>
          <cell r="DT16">
            <v>0</v>
          </cell>
          <cell r="DU16">
            <v>0</v>
          </cell>
          <cell r="DV16">
            <v>0</v>
          </cell>
          <cell r="DW16">
            <v>0</v>
          </cell>
          <cell r="DX16">
            <v>0</v>
          </cell>
          <cell r="DY16">
            <v>0</v>
          </cell>
          <cell r="EA16">
            <v>0</v>
          </cell>
          <cell r="EB16">
            <v>0</v>
          </cell>
          <cell r="EC16">
            <v>0</v>
          </cell>
          <cell r="ED16">
            <v>0</v>
          </cell>
          <cell r="EE16">
            <v>0</v>
          </cell>
          <cell r="EF16">
            <v>0</v>
          </cell>
          <cell r="EH16">
            <v>0</v>
          </cell>
          <cell r="EI16">
            <v>0</v>
          </cell>
          <cell r="EJ16">
            <v>0</v>
          </cell>
          <cell r="EK16">
            <v>0</v>
          </cell>
          <cell r="EL16">
            <v>0</v>
          </cell>
          <cell r="EM16">
            <v>0</v>
          </cell>
          <cell r="EO16">
            <v>0</v>
          </cell>
          <cell r="EP16">
            <v>0</v>
          </cell>
          <cell r="EQ16">
            <v>0</v>
          </cell>
          <cell r="ER16">
            <v>0</v>
          </cell>
          <cell r="ES16">
            <v>0</v>
          </cell>
          <cell r="ET16">
            <v>0</v>
          </cell>
          <cell r="EV16">
            <v>0</v>
          </cell>
          <cell r="EW16">
            <v>0</v>
          </cell>
          <cell r="EX16">
            <v>0</v>
          </cell>
          <cell r="EY16">
            <v>0</v>
          </cell>
          <cell r="EZ16">
            <v>0</v>
          </cell>
          <cell r="FA16">
            <v>0</v>
          </cell>
          <cell r="FC16">
            <v>0</v>
          </cell>
          <cell r="FD16">
            <v>0</v>
          </cell>
          <cell r="FE16">
            <v>0</v>
          </cell>
          <cell r="FF16">
            <v>0</v>
          </cell>
          <cell r="FG16">
            <v>0</v>
          </cell>
          <cell r="FH16">
            <v>0</v>
          </cell>
          <cell r="FJ16">
            <v>0</v>
          </cell>
          <cell r="FK16">
            <v>0</v>
          </cell>
          <cell r="FL16">
            <v>0</v>
          </cell>
          <cell r="FM16">
            <v>0</v>
          </cell>
          <cell r="FN16">
            <v>0</v>
          </cell>
          <cell r="FO16">
            <v>0</v>
          </cell>
          <cell r="FQ16">
            <v>0</v>
          </cell>
          <cell r="FR16">
            <v>0</v>
          </cell>
          <cell r="FS16">
            <v>0</v>
          </cell>
          <cell r="FT16">
            <v>0</v>
          </cell>
          <cell r="FU16">
            <v>0</v>
          </cell>
          <cell r="FV16">
            <v>0</v>
          </cell>
          <cell r="FX16">
            <v>0</v>
          </cell>
          <cell r="FY16">
            <v>0</v>
          </cell>
          <cell r="FZ16">
            <v>0</v>
          </cell>
          <cell r="GA16">
            <v>0</v>
          </cell>
          <cell r="GB16">
            <v>0</v>
          </cell>
          <cell r="GC16">
            <v>0</v>
          </cell>
          <cell r="GE16">
            <v>0</v>
          </cell>
          <cell r="GF16">
            <v>0</v>
          </cell>
          <cell r="GG16">
            <v>0</v>
          </cell>
          <cell r="GH16">
            <v>0</v>
          </cell>
          <cell r="GI16">
            <v>0</v>
          </cell>
          <cell r="GJ16">
            <v>0</v>
          </cell>
          <cell r="GL16">
            <v>0</v>
          </cell>
          <cell r="GM16">
            <v>0</v>
          </cell>
          <cell r="GN16">
            <v>0</v>
          </cell>
          <cell r="GO16">
            <v>0</v>
          </cell>
          <cell r="GP16">
            <v>0</v>
          </cell>
          <cell r="GQ16">
            <v>0</v>
          </cell>
          <cell r="GS16">
            <v>0</v>
          </cell>
          <cell r="GT16">
            <v>0</v>
          </cell>
          <cell r="GU16">
            <v>0</v>
          </cell>
          <cell r="GV16">
            <v>0</v>
          </cell>
          <cell r="GW16">
            <v>0</v>
          </cell>
          <cell r="GX16">
            <v>0</v>
          </cell>
          <cell r="GZ16">
            <v>0</v>
          </cell>
          <cell r="HA16">
            <v>0</v>
          </cell>
          <cell r="HB16">
            <v>0</v>
          </cell>
          <cell r="HC16">
            <v>0</v>
          </cell>
          <cell r="HD16">
            <v>0</v>
          </cell>
          <cell r="HE16">
            <v>0</v>
          </cell>
          <cell r="HG16">
            <v>0</v>
          </cell>
          <cell r="HH16">
            <v>0</v>
          </cell>
          <cell r="HI16">
            <v>0</v>
          </cell>
          <cell r="HJ16">
            <v>0</v>
          </cell>
          <cell r="HK16">
            <v>0</v>
          </cell>
          <cell r="HL16">
            <v>0</v>
          </cell>
          <cell r="HN16">
            <v>0</v>
          </cell>
          <cell r="HO16">
            <v>0</v>
          </cell>
          <cell r="HP16">
            <v>0</v>
          </cell>
          <cell r="HQ16">
            <v>0</v>
          </cell>
          <cell r="HR16">
            <v>0</v>
          </cell>
          <cell r="HS16">
            <v>0</v>
          </cell>
          <cell r="HU16">
            <v>0</v>
          </cell>
          <cell r="HV16">
            <v>0</v>
          </cell>
          <cell r="HW16">
            <v>0</v>
          </cell>
          <cell r="HX16">
            <v>0</v>
          </cell>
          <cell r="HY16">
            <v>0</v>
          </cell>
          <cell r="HZ16">
            <v>0</v>
          </cell>
          <cell r="IB16">
            <v>0</v>
          </cell>
          <cell r="IC16">
            <v>0</v>
          </cell>
          <cell r="ID16">
            <v>0</v>
          </cell>
          <cell r="IE16">
            <v>0</v>
          </cell>
          <cell r="IF16">
            <v>0</v>
          </cell>
          <cell r="IG16">
            <v>0</v>
          </cell>
          <cell r="II16">
            <v>0</v>
          </cell>
          <cell r="IJ16">
            <v>0</v>
          </cell>
          <cell r="IK16">
            <v>0</v>
          </cell>
          <cell r="IL16">
            <v>0</v>
          </cell>
          <cell r="IM16">
            <v>0</v>
          </cell>
          <cell r="IN16">
            <v>0</v>
          </cell>
          <cell r="IP16">
            <v>0</v>
          </cell>
          <cell r="IQ16">
            <v>0</v>
          </cell>
          <cell r="IR16">
            <v>0</v>
          </cell>
          <cell r="IS16">
            <v>0</v>
          </cell>
          <cell r="IT16">
            <v>0</v>
          </cell>
          <cell r="IU16">
            <v>0</v>
          </cell>
          <cell r="IW16">
            <v>0</v>
          </cell>
          <cell r="IX16">
            <v>0</v>
          </cell>
          <cell r="IY16">
            <v>0</v>
          </cell>
          <cell r="IZ16">
            <v>0</v>
          </cell>
          <cell r="JA16">
            <v>0</v>
          </cell>
          <cell r="JB16">
            <v>0</v>
          </cell>
          <cell r="JD16">
            <v>0</v>
          </cell>
          <cell r="JE16">
            <v>0</v>
          </cell>
          <cell r="JF16">
            <v>0</v>
          </cell>
          <cell r="JG16">
            <v>0</v>
          </cell>
          <cell r="JH16">
            <v>0</v>
          </cell>
          <cell r="JI16">
            <v>0</v>
          </cell>
          <cell r="JK16">
            <v>0</v>
          </cell>
          <cell r="JL16">
            <v>0</v>
          </cell>
          <cell r="JM16">
            <v>0</v>
          </cell>
          <cell r="JN16">
            <v>0</v>
          </cell>
          <cell r="JO16">
            <v>0</v>
          </cell>
          <cell r="JP16">
            <v>0</v>
          </cell>
          <cell r="JR16">
            <v>0</v>
          </cell>
          <cell r="JS16">
            <v>0</v>
          </cell>
          <cell r="JT16">
            <v>0</v>
          </cell>
          <cell r="JU16">
            <v>0</v>
          </cell>
          <cell r="JV16">
            <v>0</v>
          </cell>
          <cell r="JW16">
            <v>0</v>
          </cell>
          <cell r="JY16">
            <v>0</v>
          </cell>
          <cell r="JZ16">
            <v>0</v>
          </cell>
          <cell r="KA16">
            <v>0</v>
          </cell>
          <cell r="KB16">
            <v>0</v>
          </cell>
          <cell r="KC16">
            <v>0</v>
          </cell>
          <cell r="KD16">
            <v>0</v>
          </cell>
          <cell r="KF16">
            <v>0</v>
          </cell>
          <cell r="KG16">
            <v>0</v>
          </cell>
          <cell r="KH16">
            <v>0</v>
          </cell>
          <cell r="KI16">
            <v>0</v>
          </cell>
          <cell r="KJ16">
            <v>0</v>
          </cell>
          <cell r="KK16">
            <v>0</v>
          </cell>
          <cell r="KM16">
            <v>0</v>
          </cell>
          <cell r="KN16">
            <v>0</v>
          </cell>
          <cell r="KO16">
            <v>0</v>
          </cell>
          <cell r="KP16">
            <v>0</v>
          </cell>
          <cell r="KQ16">
            <v>0</v>
          </cell>
          <cell r="KR16">
            <v>0</v>
          </cell>
          <cell r="KT16">
            <v>0</v>
          </cell>
          <cell r="KU16">
            <v>0</v>
          </cell>
          <cell r="KV16">
            <v>0</v>
          </cell>
          <cell r="KW16">
            <v>0</v>
          </cell>
          <cell r="KX16">
            <v>0</v>
          </cell>
          <cell r="KY16">
            <v>0</v>
          </cell>
          <cell r="LA16">
            <v>0</v>
          </cell>
          <cell r="LB16">
            <v>0</v>
          </cell>
          <cell r="LC16">
            <v>0</v>
          </cell>
          <cell r="LD16">
            <v>0</v>
          </cell>
          <cell r="LE16">
            <v>0</v>
          </cell>
          <cell r="LF16">
            <v>0</v>
          </cell>
          <cell r="LH16">
            <v>0</v>
          </cell>
          <cell r="LI16">
            <v>0</v>
          </cell>
          <cell r="LJ16">
            <v>0</v>
          </cell>
          <cell r="LK16">
            <v>0</v>
          </cell>
          <cell r="LL16">
            <v>0</v>
          </cell>
          <cell r="LM16">
            <v>0</v>
          </cell>
          <cell r="LO16">
            <v>0</v>
          </cell>
          <cell r="LP16">
            <v>0</v>
          </cell>
          <cell r="LQ16">
            <v>0</v>
          </cell>
          <cell r="LR16">
            <v>0</v>
          </cell>
          <cell r="LS16">
            <v>0</v>
          </cell>
          <cell r="LT16">
            <v>0</v>
          </cell>
          <cell r="LV16">
            <v>0</v>
          </cell>
          <cell r="LW16">
            <v>0</v>
          </cell>
          <cell r="LX16">
            <v>0</v>
          </cell>
          <cell r="LY16">
            <v>0</v>
          </cell>
          <cell r="LZ16">
            <v>0</v>
          </cell>
          <cell r="MA16">
            <v>0</v>
          </cell>
          <cell r="MC16">
            <v>0</v>
          </cell>
          <cell r="MD16">
            <v>0</v>
          </cell>
          <cell r="ME16">
            <v>0</v>
          </cell>
          <cell r="MF16">
            <v>0</v>
          </cell>
          <cell r="MG16">
            <v>0</v>
          </cell>
          <cell r="MH16">
            <v>0</v>
          </cell>
          <cell r="MJ16">
            <v>0</v>
          </cell>
          <cell r="MK16">
            <v>0</v>
          </cell>
          <cell r="ML16">
            <v>0</v>
          </cell>
          <cell r="MM16">
            <v>0</v>
          </cell>
          <cell r="MN16">
            <v>0</v>
          </cell>
          <cell r="MO16">
            <v>0</v>
          </cell>
          <cell r="MQ16">
            <v>0</v>
          </cell>
          <cell r="MR16">
            <v>0</v>
          </cell>
          <cell r="MS16">
            <v>0</v>
          </cell>
          <cell r="MT16">
            <v>0</v>
          </cell>
          <cell r="MU16">
            <v>0</v>
          </cell>
          <cell r="MV16">
            <v>0</v>
          </cell>
          <cell r="MX16">
            <v>0</v>
          </cell>
          <cell r="MY16">
            <v>0</v>
          </cell>
          <cell r="MZ16">
            <v>0</v>
          </cell>
          <cell r="NA16">
            <v>0</v>
          </cell>
          <cell r="NB16">
            <v>0</v>
          </cell>
          <cell r="NC16">
            <v>0</v>
          </cell>
          <cell r="NE16">
            <v>0</v>
          </cell>
          <cell r="NF16">
            <v>0</v>
          </cell>
          <cell r="NG16">
            <v>0</v>
          </cell>
          <cell r="NH16">
            <v>0</v>
          </cell>
          <cell r="NI16">
            <v>0</v>
          </cell>
          <cell r="NJ16">
            <v>0</v>
          </cell>
          <cell r="NL16">
            <v>0</v>
          </cell>
          <cell r="NM16">
            <v>0</v>
          </cell>
          <cell r="NN16">
            <v>0</v>
          </cell>
          <cell r="NO16">
            <v>0</v>
          </cell>
          <cell r="NP16">
            <v>0</v>
          </cell>
          <cell r="NQ16">
            <v>0</v>
          </cell>
          <cell r="NS16">
            <v>0</v>
          </cell>
          <cell r="NT16">
            <v>0</v>
          </cell>
        </row>
        <row r="17">
          <cell r="AB17">
            <v>0</v>
          </cell>
          <cell r="AC17">
            <v>0</v>
          </cell>
          <cell r="AD17">
            <v>0</v>
          </cell>
          <cell r="AE17">
            <v>0</v>
          </cell>
          <cell r="AG17">
            <v>0</v>
          </cell>
          <cell r="AH17">
            <v>0</v>
          </cell>
          <cell r="AI17">
            <v>0</v>
          </cell>
          <cell r="AJ17">
            <v>0</v>
          </cell>
          <cell r="AK17">
            <v>0</v>
          </cell>
          <cell r="AL17">
            <v>0</v>
          </cell>
          <cell r="AN17">
            <v>0</v>
          </cell>
          <cell r="AO17">
            <v>0</v>
          </cell>
          <cell r="AP17">
            <v>0</v>
          </cell>
          <cell r="AQ17">
            <v>0</v>
          </cell>
          <cell r="AR17">
            <v>0</v>
          </cell>
          <cell r="AS17">
            <v>0</v>
          </cell>
          <cell r="AU17">
            <v>0</v>
          </cell>
          <cell r="AV17">
            <v>0</v>
          </cell>
          <cell r="AW17">
            <v>0</v>
          </cell>
          <cell r="AX17">
            <v>0</v>
          </cell>
          <cell r="AY17">
            <v>0</v>
          </cell>
          <cell r="AZ17">
            <v>0</v>
          </cell>
          <cell r="BB17">
            <v>0</v>
          </cell>
          <cell r="BC17">
            <v>0</v>
          </cell>
          <cell r="BD17">
            <v>0</v>
          </cell>
          <cell r="BE17">
            <v>0</v>
          </cell>
          <cell r="BF17">
            <v>0</v>
          </cell>
          <cell r="BG17">
            <v>0</v>
          </cell>
          <cell r="BI17">
            <v>0</v>
          </cell>
          <cell r="BJ17">
            <v>0</v>
          </cell>
          <cell r="BK17">
            <v>0</v>
          </cell>
          <cell r="BL17">
            <v>0</v>
          </cell>
          <cell r="BM17">
            <v>0</v>
          </cell>
          <cell r="BN17">
            <v>0</v>
          </cell>
          <cell r="BP17">
            <v>0</v>
          </cell>
          <cell r="BQ17">
            <v>0</v>
          </cell>
          <cell r="BR17">
            <v>0</v>
          </cell>
          <cell r="BS17">
            <v>0</v>
          </cell>
          <cell r="BT17">
            <v>0</v>
          </cell>
          <cell r="BU17">
            <v>0</v>
          </cell>
          <cell r="BW17">
            <v>0</v>
          </cell>
          <cell r="BX17">
            <v>0</v>
          </cell>
          <cell r="BY17">
            <v>0</v>
          </cell>
          <cell r="BZ17">
            <v>0</v>
          </cell>
          <cell r="CA17">
            <v>0</v>
          </cell>
          <cell r="CB17">
            <v>0</v>
          </cell>
          <cell r="CD17">
            <v>0</v>
          </cell>
          <cell r="CE17">
            <v>0</v>
          </cell>
          <cell r="CF17">
            <v>0</v>
          </cell>
          <cell r="CG17">
            <v>0</v>
          </cell>
          <cell r="CH17">
            <v>0</v>
          </cell>
          <cell r="CI17">
            <v>0</v>
          </cell>
          <cell r="CK17">
            <v>0</v>
          </cell>
          <cell r="CL17">
            <v>0</v>
          </cell>
          <cell r="CM17">
            <v>0</v>
          </cell>
          <cell r="CN17">
            <v>0</v>
          </cell>
          <cell r="CO17">
            <v>0</v>
          </cell>
          <cell r="CP17">
            <v>0</v>
          </cell>
          <cell r="CR17">
            <v>0</v>
          </cell>
          <cell r="CS17">
            <v>0</v>
          </cell>
          <cell r="CT17">
            <v>0</v>
          </cell>
          <cell r="CU17">
            <v>0</v>
          </cell>
          <cell r="CV17">
            <v>0</v>
          </cell>
          <cell r="CW17">
            <v>0</v>
          </cell>
          <cell r="CY17">
            <v>0</v>
          </cell>
          <cell r="CZ17">
            <v>0</v>
          </cell>
          <cell r="DA17">
            <v>0</v>
          </cell>
          <cell r="DB17">
            <v>0</v>
          </cell>
          <cell r="DC17">
            <v>0</v>
          </cell>
          <cell r="DD17">
            <v>0</v>
          </cell>
          <cell r="DF17">
            <v>0</v>
          </cell>
          <cell r="DG17">
            <v>0</v>
          </cell>
          <cell r="DH17">
            <v>0</v>
          </cell>
          <cell r="DI17">
            <v>0</v>
          </cell>
          <cell r="DJ17">
            <v>0</v>
          </cell>
          <cell r="DK17">
            <v>0</v>
          </cell>
          <cell r="DM17">
            <v>0</v>
          </cell>
          <cell r="DN17">
            <v>0</v>
          </cell>
          <cell r="DO17">
            <v>0</v>
          </cell>
          <cell r="DP17">
            <v>0</v>
          </cell>
          <cell r="DQ17">
            <v>0</v>
          </cell>
          <cell r="DR17">
            <v>0</v>
          </cell>
          <cell r="DT17">
            <v>0</v>
          </cell>
          <cell r="DU17">
            <v>0</v>
          </cell>
          <cell r="DV17">
            <v>0</v>
          </cell>
          <cell r="DW17">
            <v>0</v>
          </cell>
          <cell r="DX17">
            <v>0</v>
          </cell>
          <cell r="DY17">
            <v>0</v>
          </cell>
          <cell r="EA17">
            <v>0</v>
          </cell>
          <cell r="EB17">
            <v>0</v>
          </cell>
          <cell r="EC17">
            <v>0</v>
          </cell>
          <cell r="ED17">
            <v>0</v>
          </cell>
          <cell r="EE17">
            <v>0</v>
          </cell>
          <cell r="EF17">
            <v>0</v>
          </cell>
          <cell r="EH17">
            <v>0</v>
          </cell>
          <cell r="EI17">
            <v>0</v>
          </cell>
          <cell r="EJ17">
            <v>0</v>
          </cell>
          <cell r="EK17">
            <v>0</v>
          </cell>
          <cell r="EL17">
            <v>0</v>
          </cell>
          <cell r="EM17">
            <v>0</v>
          </cell>
          <cell r="EO17">
            <v>0</v>
          </cell>
          <cell r="EP17">
            <v>0</v>
          </cell>
          <cell r="EQ17">
            <v>0</v>
          </cell>
          <cell r="ER17">
            <v>0</v>
          </cell>
          <cell r="ES17">
            <v>0</v>
          </cell>
          <cell r="ET17">
            <v>0</v>
          </cell>
          <cell r="EV17">
            <v>0</v>
          </cell>
          <cell r="EW17">
            <v>0</v>
          </cell>
          <cell r="EX17">
            <v>0</v>
          </cell>
          <cell r="EY17">
            <v>0</v>
          </cell>
          <cell r="EZ17">
            <v>0</v>
          </cell>
          <cell r="FA17">
            <v>0</v>
          </cell>
          <cell r="FC17">
            <v>0</v>
          </cell>
          <cell r="FD17">
            <v>0</v>
          </cell>
          <cell r="FE17">
            <v>0</v>
          </cell>
          <cell r="FF17">
            <v>0</v>
          </cell>
          <cell r="FG17">
            <v>0</v>
          </cell>
          <cell r="FH17">
            <v>0</v>
          </cell>
          <cell r="FJ17">
            <v>0</v>
          </cell>
          <cell r="FK17">
            <v>0</v>
          </cell>
          <cell r="FL17">
            <v>0</v>
          </cell>
          <cell r="FM17">
            <v>0</v>
          </cell>
          <cell r="FN17">
            <v>0</v>
          </cell>
          <cell r="FO17">
            <v>0</v>
          </cell>
          <cell r="FQ17">
            <v>0</v>
          </cell>
          <cell r="FR17">
            <v>0</v>
          </cell>
          <cell r="FS17">
            <v>0</v>
          </cell>
          <cell r="FT17">
            <v>0</v>
          </cell>
          <cell r="FU17">
            <v>0</v>
          </cell>
          <cell r="FV17">
            <v>0</v>
          </cell>
          <cell r="FX17">
            <v>0</v>
          </cell>
          <cell r="FY17">
            <v>0</v>
          </cell>
          <cell r="FZ17">
            <v>0</v>
          </cell>
          <cell r="GA17">
            <v>0</v>
          </cell>
          <cell r="GB17">
            <v>0</v>
          </cell>
          <cell r="GC17">
            <v>0</v>
          </cell>
          <cell r="GE17">
            <v>0</v>
          </cell>
          <cell r="GF17">
            <v>0</v>
          </cell>
          <cell r="GG17">
            <v>0</v>
          </cell>
          <cell r="GH17">
            <v>0</v>
          </cell>
          <cell r="GI17">
            <v>0</v>
          </cell>
          <cell r="GJ17">
            <v>0</v>
          </cell>
          <cell r="GL17">
            <v>0</v>
          </cell>
          <cell r="GM17">
            <v>0</v>
          </cell>
          <cell r="GN17">
            <v>0</v>
          </cell>
          <cell r="GO17">
            <v>0</v>
          </cell>
          <cell r="GP17">
            <v>0</v>
          </cell>
          <cell r="GQ17">
            <v>0</v>
          </cell>
          <cell r="GS17">
            <v>0</v>
          </cell>
          <cell r="GT17">
            <v>0</v>
          </cell>
          <cell r="GU17">
            <v>0</v>
          </cell>
          <cell r="GV17">
            <v>0</v>
          </cell>
          <cell r="GW17">
            <v>0</v>
          </cell>
          <cell r="GX17">
            <v>0</v>
          </cell>
          <cell r="GZ17">
            <v>0</v>
          </cell>
          <cell r="HA17">
            <v>0</v>
          </cell>
          <cell r="HB17">
            <v>0</v>
          </cell>
          <cell r="HC17">
            <v>0</v>
          </cell>
          <cell r="HD17">
            <v>0</v>
          </cell>
          <cell r="HE17">
            <v>0</v>
          </cell>
          <cell r="HG17">
            <v>0</v>
          </cell>
          <cell r="HH17">
            <v>0</v>
          </cell>
          <cell r="HI17">
            <v>0</v>
          </cell>
          <cell r="HJ17">
            <v>0</v>
          </cell>
          <cell r="HK17">
            <v>0</v>
          </cell>
          <cell r="HL17">
            <v>0</v>
          </cell>
          <cell r="HN17">
            <v>0</v>
          </cell>
          <cell r="HO17">
            <v>0</v>
          </cell>
          <cell r="HP17">
            <v>0</v>
          </cell>
          <cell r="HQ17">
            <v>0</v>
          </cell>
          <cell r="HR17">
            <v>0</v>
          </cell>
          <cell r="HS17">
            <v>0</v>
          </cell>
          <cell r="HU17">
            <v>0</v>
          </cell>
          <cell r="HV17">
            <v>0</v>
          </cell>
          <cell r="HW17">
            <v>0</v>
          </cell>
          <cell r="HX17">
            <v>0</v>
          </cell>
          <cell r="HY17">
            <v>0</v>
          </cell>
          <cell r="HZ17">
            <v>0</v>
          </cell>
          <cell r="IB17">
            <v>0</v>
          </cell>
          <cell r="IC17">
            <v>0</v>
          </cell>
          <cell r="ID17">
            <v>0</v>
          </cell>
          <cell r="IE17">
            <v>0</v>
          </cell>
          <cell r="IF17">
            <v>0</v>
          </cell>
          <cell r="IG17">
            <v>0</v>
          </cell>
          <cell r="II17">
            <v>0</v>
          </cell>
          <cell r="IJ17">
            <v>0</v>
          </cell>
          <cell r="IK17">
            <v>0</v>
          </cell>
          <cell r="IL17">
            <v>0</v>
          </cell>
          <cell r="IM17">
            <v>0</v>
          </cell>
          <cell r="IN17">
            <v>0</v>
          </cell>
          <cell r="IP17">
            <v>0</v>
          </cell>
          <cell r="IQ17">
            <v>0</v>
          </cell>
          <cell r="IR17">
            <v>0</v>
          </cell>
          <cell r="IS17">
            <v>0</v>
          </cell>
          <cell r="IT17">
            <v>0</v>
          </cell>
          <cell r="IU17">
            <v>0</v>
          </cell>
          <cell r="IW17">
            <v>0</v>
          </cell>
          <cell r="IX17">
            <v>0</v>
          </cell>
          <cell r="IY17">
            <v>0</v>
          </cell>
          <cell r="IZ17">
            <v>0</v>
          </cell>
          <cell r="JA17">
            <v>0</v>
          </cell>
          <cell r="JB17">
            <v>0</v>
          </cell>
          <cell r="JD17">
            <v>0</v>
          </cell>
          <cell r="JE17">
            <v>0</v>
          </cell>
          <cell r="JF17">
            <v>0</v>
          </cell>
          <cell r="JG17">
            <v>0</v>
          </cell>
          <cell r="JH17">
            <v>0</v>
          </cell>
          <cell r="JI17">
            <v>0</v>
          </cell>
          <cell r="JK17">
            <v>0</v>
          </cell>
          <cell r="JL17">
            <v>0</v>
          </cell>
          <cell r="JM17">
            <v>0</v>
          </cell>
          <cell r="JN17">
            <v>0</v>
          </cell>
          <cell r="JO17">
            <v>0</v>
          </cell>
          <cell r="JP17">
            <v>0</v>
          </cell>
          <cell r="JR17">
            <v>0</v>
          </cell>
          <cell r="JS17">
            <v>0</v>
          </cell>
          <cell r="JT17">
            <v>0</v>
          </cell>
          <cell r="JU17">
            <v>0</v>
          </cell>
          <cell r="JV17">
            <v>0</v>
          </cell>
          <cell r="JW17">
            <v>0</v>
          </cell>
          <cell r="JY17">
            <v>0</v>
          </cell>
          <cell r="JZ17">
            <v>0</v>
          </cell>
          <cell r="KA17">
            <v>0</v>
          </cell>
          <cell r="KB17">
            <v>0</v>
          </cell>
          <cell r="KC17">
            <v>0</v>
          </cell>
          <cell r="KD17">
            <v>0</v>
          </cell>
          <cell r="KF17">
            <v>0</v>
          </cell>
          <cell r="KG17">
            <v>0</v>
          </cell>
          <cell r="KH17">
            <v>0</v>
          </cell>
          <cell r="KI17">
            <v>0</v>
          </cell>
          <cell r="KJ17">
            <v>0</v>
          </cell>
          <cell r="KK17">
            <v>0</v>
          </cell>
          <cell r="KM17">
            <v>0</v>
          </cell>
          <cell r="KN17">
            <v>0</v>
          </cell>
          <cell r="KO17">
            <v>0</v>
          </cell>
          <cell r="KP17">
            <v>0</v>
          </cell>
          <cell r="KQ17">
            <v>0</v>
          </cell>
          <cell r="KR17">
            <v>0</v>
          </cell>
          <cell r="KT17">
            <v>0</v>
          </cell>
          <cell r="KU17">
            <v>0</v>
          </cell>
          <cell r="KV17">
            <v>0</v>
          </cell>
          <cell r="KW17">
            <v>0</v>
          </cell>
          <cell r="KX17">
            <v>0</v>
          </cell>
          <cell r="KY17">
            <v>0</v>
          </cell>
          <cell r="LA17">
            <v>0</v>
          </cell>
          <cell r="LB17">
            <v>0</v>
          </cell>
          <cell r="LC17">
            <v>0</v>
          </cell>
          <cell r="LD17">
            <v>0</v>
          </cell>
          <cell r="LE17">
            <v>0</v>
          </cell>
          <cell r="LF17">
            <v>0</v>
          </cell>
          <cell r="LH17">
            <v>0</v>
          </cell>
          <cell r="LI17">
            <v>0</v>
          </cell>
          <cell r="LJ17">
            <v>0</v>
          </cell>
          <cell r="LK17">
            <v>0</v>
          </cell>
          <cell r="LL17">
            <v>0</v>
          </cell>
          <cell r="LM17">
            <v>0</v>
          </cell>
          <cell r="LO17">
            <v>0</v>
          </cell>
          <cell r="LP17">
            <v>0</v>
          </cell>
          <cell r="LQ17">
            <v>0</v>
          </cell>
          <cell r="LR17">
            <v>0</v>
          </cell>
          <cell r="LS17">
            <v>0</v>
          </cell>
          <cell r="LT17">
            <v>0</v>
          </cell>
          <cell r="LV17">
            <v>0</v>
          </cell>
          <cell r="LW17">
            <v>0</v>
          </cell>
          <cell r="LX17">
            <v>0</v>
          </cell>
          <cell r="LY17">
            <v>0</v>
          </cell>
          <cell r="LZ17">
            <v>0</v>
          </cell>
          <cell r="MA17">
            <v>0</v>
          </cell>
          <cell r="MC17">
            <v>0</v>
          </cell>
          <cell r="MD17">
            <v>0</v>
          </cell>
          <cell r="ME17">
            <v>0</v>
          </cell>
          <cell r="MF17">
            <v>0</v>
          </cell>
          <cell r="MG17">
            <v>0</v>
          </cell>
          <cell r="MH17">
            <v>0</v>
          </cell>
          <cell r="MJ17">
            <v>0</v>
          </cell>
          <cell r="MK17">
            <v>0</v>
          </cell>
          <cell r="ML17">
            <v>0</v>
          </cell>
          <cell r="MM17">
            <v>0</v>
          </cell>
          <cell r="MN17">
            <v>0</v>
          </cell>
          <cell r="MO17">
            <v>0</v>
          </cell>
          <cell r="MQ17">
            <v>0</v>
          </cell>
          <cell r="MR17">
            <v>0</v>
          </cell>
          <cell r="MS17">
            <v>0</v>
          </cell>
          <cell r="MT17">
            <v>0</v>
          </cell>
          <cell r="MU17">
            <v>0</v>
          </cell>
          <cell r="MV17">
            <v>0</v>
          </cell>
          <cell r="MX17">
            <v>0</v>
          </cell>
          <cell r="MY17">
            <v>0</v>
          </cell>
          <cell r="MZ17">
            <v>0</v>
          </cell>
          <cell r="NA17">
            <v>0</v>
          </cell>
          <cell r="NB17">
            <v>0</v>
          </cell>
          <cell r="NC17">
            <v>0</v>
          </cell>
          <cell r="NE17">
            <v>0</v>
          </cell>
          <cell r="NF17">
            <v>0</v>
          </cell>
          <cell r="NG17">
            <v>0</v>
          </cell>
          <cell r="NH17">
            <v>0</v>
          </cell>
          <cell r="NI17">
            <v>0</v>
          </cell>
          <cell r="NJ17">
            <v>0</v>
          </cell>
          <cell r="NL17">
            <v>0</v>
          </cell>
          <cell r="NM17">
            <v>0</v>
          </cell>
          <cell r="NN17">
            <v>0</v>
          </cell>
          <cell r="NO17">
            <v>0</v>
          </cell>
          <cell r="NP17">
            <v>0</v>
          </cell>
          <cell r="NQ17">
            <v>0</v>
          </cell>
          <cell r="NS17">
            <v>0</v>
          </cell>
          <cell r="NT17">
            <v>0</v>
          </cell>
        </row>
        <row r="18">
          <cell r="AB18">
            <v>0</v>
          </cell>
          <cell r="AC18">
            <v>0</v>
          </cell>
          <cell r="AD18">
            <v>0</v>
          </cell>
          <cell r="AE18">
            <v>0</v>
          </cell>
          <cell r="AG18">
            <v>0</v>
          </cell>
          <cell r="AH18">
            <v>0</v>
          </cell>
          <cell r="AI18">
            <v>0</v>
          </cell>
          <cell r="AJ18">
            <v>0</v>
          </cell>
          <cell r="AK18">
            <v>0</v>
          </cell>
          <cell r="AL18">
            <v>0</v>
          </cell>
          <cell r="AN18">
            <v>0</v>
          </cell>
          <cell r="AO18">
            <v>0</v>
          </cell>
          <cell r="AP18">
            <v>0</v>
          </cell>
          <cell r="AQ18">
            <v>0</v>
          </cell>
          <cell r="AR18">
            <v>0</v>
          </cell>
          <cell r="AS18">
            <v>0</v>
          </cell>
          <cell r="AU18">
            <v>0</v>
          </cell>
          <cell r="AV18">
            <v>0</v>
          </cell>
          <cell r="AW18">
            <v>0</v>
          </cell>
          <cell r="AX18">
            <v>0</v>
          </cell>
          <cell r="AY18">
            <v>0</v>
          </cell>
          <cell r="AZ18">
            <v>0</v>
          </cell>
          <cell r="BB18">
            <v>0</v>
          </cell>
          <cell r="BC18">
            <v>0</v>
          </cell>
          <cell r="BD18">
            <v>0</v>
          </cell>
          <cell r="BE18">
            <v>0</v>
          </cell>
          <cell r="BF18">
            <v>0</v>
          </cell>
          <cell r="BG18">
            <v>0</v>
          </cell>
          <cell r="BI18">
            <v>0</v>
          </cell>
          <cell r="BJ18">
            <v>0</v>
          </cell>
          <cell r="BK18">
            <v>0</v>
          </cell>
          <cell r="BL18">
            <v>0</v>
          </cell>
          <cell r="BM18">
            <v>0</v>
          </cell>
          <cell r="BN18">
            <v>0</v>
          </cell>
          <cell r="BP18">
            <v>0</v>
          </cell>
          <cell r="BQ18">
            <v>0</v>
          </cell>
          <cell r="BR18">
            <v>0</v>
          </cell>
          <cell r="BS18">
            <v>0</v>
          </cell>
          <cell r="BT18">
            <v>0</v>
          </cell>
          <cell r="BU18">
            <v>0</v>
          </cell>
          <cell r="BW18">
            <v>0</v>
          </cell>
          <cell r="BX18">
            <v>0</v>
          </cell>
          <cell r="BY18">
            <v>0</v>
          </cell>
          <cell r="BZ18">
            <v>0</v>
          </cell>
          <cell r="CA18">
            <v>0</v>
          </cell>
          <cell r="CB18">
            <v>0</v>
          </cell>
          <cell r="CD18">
            <v>0</v>
          </cell>
          <cell r="CE18">
            <v>0</v>
          </cell>
          <cell r="CF18">
            <v>0</v>
          </cell>
          <cell r="CG18">
            <v>0</v>
          </cell>
          <cell r="CH18">
            <v>0</v>
          </cell>
          <cell r="CI18">
            <v>0</v>
          </cell>
          <cell r="CK18">
            <v>0</v>
          </cell>
          <cell r="CL18">
            <v>0</v>
          </cell>
          <cell r="CM18">
            <v>0</v>
          </cell>
          <cell r="CN18">
            <v>0</v>
          </cell>
          <cell r="CO18">
            <v>0</v>
          </cell>
          <cell r="CP18">
            <v>0</v>
          </cell>
          <cell r="CR18">
            <v>0</v>
          </cell>
          <cell r="CS18">
            <v>0</v>
          </cell>
          <cell r="CT18">
            <v>0</v>
          </cell>
          <cell r="CU18">
            <v>0</v>
          </cell>
          <cell r="CV18">
            <v>0</v>
          </cell>
          <cell r="CW18">
            <v>0</v>
          </cell>
          <cell r="CY18">
            <v>0</v>
          </cell>
          <cell r="CZ18">
            <v>0</v>
          </cell>
          <cell r="DA18">
            <v>0</v>
          </cell>
          <cell r="DB18">
            <v>0</v>
          </cell>
          <cell r="DC18">
            <v>0</v>
          </cell>
          <cell r="DD18">
            <v>0</v>
          </cell>
          <cell r="DF18">
            <v>0</v>
          </cell>
          <cell r="DG18">
            <v>0</v>
          </cell>
          <cell r="DH18">
            <v>0</v>
          </cell>
          <cell r="DI18">
            <v>0</v>
          </cell>
          <cell r="DJ18">
            <v>0</v>
          </cell>
          <cell r="DK18">
            <v>0</v>
          </cell>
          <cell r="DM18">
            <v>0</v>
          </cell>
          <cell r="DN18">
            <v>0</v>
          </cell>
          <cell r="DO18">
            <v>0</v>
          </cell>
          <cell r="DP18">
            <v>0</v>
          </cell>
          <cell r="DQ18">
            <v>0</v>
          </cell>
          <cell r="DR18">
            <v>0</v>
          </cell>
          <cell r="DT18">
            <v>0</v>
          </cell>
          <cell r="DU18">
            <v>0</v>
          </cell>
          <cell r="DV18">
            <v>0</v>
          </cell>
          <cell r="DW18">
            <v>0</v>
          </cell>
          <cell r="DX18">
            <v>0</v>
          </cell>
          <cell r="DY18">
            <v>0</v>
          </cell>
          <cell r="EA18">
            <v>0</v>
          </cell>
          <cell r="EB18">
            <v>0</v>
          </cell>
          <cell r="EC18">
            <v>0</v>
          </cell>
          <cell r="ED18">
            <v>0</v>
          </cell>
          <cell r="EE18">
            <v>0</v>
          </cell>
          <cell r="EF18">
            <v>0</v>
          </cell>
          <cell r="EH18">
            <v>0</v>
          </cell>
          <cell r="EI18">
            <v>0</v>
          </cell>
          <cell r="EJ18">
            <v>0</v>
          </cell>
          <cell r="EK18">
            <v>0</v>
          </cell>
          <cell r="EL18">
            <v>0</v>
          </cell>
          <cell r="EM18">
            <v>0</v>
          </cell>
          <cell r="EO18">
            <v>0</v>
          </cell>
          <cell r="EP18">
            <v>0</v>
          </cell>
          <cell r="EQ18">
            <v>0</v>
          </cell>
          <cell r="ER18">
            <v>0</v>
          </cell>
          <cell r="ES18">
            <v>0</v>
          </cell>
          <cell r="ET18">
            <v>0</v>
          </cell>
          <cell r="EV18">
            <v>0</v>
          </cell>
          <cell r="EW18">
            <v>0</v>
          </cell>
          <cell r="EX18">
            <v>0</v>
          </cell>
          <cell r="EY18">
            <v>0</v>
          </cell>
          <cell r="EZ18">
            <v>0</v>
          </cell>
          <cell r="FA18">
            <v>0</v>
          </cell>
          <cell r="FC18">
            <v>0</v>
          </cell>
          <cell r="FD18">
            <v>0</v>
          </cell>
          <cell r="FE18">
            <v>0</v>
          </cell>
          <cell r="FF18">
            <v>0</v>
          </cell>
          <cell r="FG18">
            <v>0</v>
          </cell>
          <cell r="FH18">
            <v>0</v>
          </cell>
          <cell r="FJ18">
            <v>0</v>
          </cell>
          <cell r="FK18">
            <v>0</v>
          </cell>
          <cell r="FL18">
            <v>0</v>
          </cell>
          <cell r="FM18">
            <v>0</v>
          </cell>
          <cell r="FN18">
            <v>0</v>
          </cell>
          <cell r="FO18">
            <v>0</v>
          </cell>
          <cell r="FQ18">
            <v>0</v>
          </cell>
          <cell r="FR18">
            <v>0</v>
          </cell>
          <cell r="FS18">
            <v>0</v>
          </cell>
          <cell r="FT18">
            <v>0</v>
          </cell>
          <cell r="FU18">
            <v>0</v>
          </cell>
          <cell r="FV18">
            <v>0</v>
          </cell>
          <cell r="FX18">
            <v>0</v>
          </cell>
          <cell r="FY18">
            <v>0</v>
          </cell>
          <cell r="FZ18">
            <v>0</v>
          </cell>
          <cell r="GA18">
            <v>0</v>
          </cell>
          <cell r="GB18">
            <v>0</v>
          </cell>
          <cell r="GC18">
            <v>0</v>
          </cell>
          <cell r="GE18">
            <v>0</v>
          </cell>
          <cell r="GF18">
            <v>0</v>
          </cell>
          <cell r="GG18">
            <v>0</v>
          </cell>
          <cell r="GH18">
            <v>0</v>
          </cell>
          <cell r="GI18">
            <v>0</v>
          </cell>
          <cell r="GJ18">
            <v>0</v>
          </cell>
          <cell r="GL18">
            <v>0</v>
          </cell>
          <cell r="GM18">
            <v>0</v>
          </cell>
          <cell r="GN18">
            <v>0</v>
          </cell>
          <cell r="GO18">
            <v>0</v>
          </cell>
          <cell r="GP18">
            <v>0</v>
          </cell>
          <cell r="GQ18">
            <v>0</v>
          </cell>
          <cell r="GS18">
            <v>0</v>
          </cell>
          <cell r="GT18">
            <v>0</v>
          </cell>
          <cell r="GU18">
            <v>0</v>
          </cell>
          <cell r="GV18">
            <v>0</v>
          </cell>
          <cell r="GW18">
            <v>0</v>
          </cell>
          <cell r="GX18">
            <v>0</v>
          </cell>
          <cell r="GZ18">
            <v>0</v>
          </cell>
          <cell r="HA18">
            <v>0</v>
          </cell>
          <cell r="HB18">
            <v>0</v>
          </cell>
          <cell r="HC18">
            <v>0</v>
          </cell>
          <cell r="HD18">
            <v>0</v>
          </cell>
          <cell r="HE18">
            <v>0</v>
          </cell>
          <cell r="HG18">
            <v>0</v>
          </cell>
          <cell r="HH18">
            <v>0</v>
          </cell>
          <cell r="HI18">
            <v>0</v>
          </cell>
          <cell r="HJ18">
            <v>0</v>
          </cell>
          <cell r="HK18">
            <v>0</v>
          </cell>
          <cell r="HL18">
            <v>0</v>
          </cell>
          <cell r="HN18">
            <v>0</v>
          </cell>
          <cell r="HO18">
            <v>0</v>
          </cell>
          <cell r="HP18">
            <v>0</v>
          </cell>
          <cell r="HQ18">
            <v>0</v>
          </cell>
          <cell r="HR18">
            <v>0</v>
          </cell>
          <cell r="HS18">
            <v>0</v>
          </cell>
          <cell r="HU18">
            <v>0</v>
          </cell>
          <cell r="HV18">
            <v>0</v>
          </cell>
          <cell r="HW18">
            <v>0</v>
          </cell>
          <cell r="HX18">
            <v>0</v>
          </cell>
          <cell r="HY18">
            <v>0</v>
          </cell>
          <cell r="HZ18">
            <v>0</v>
          </cell>
          <cell r="IB18">
            <v>0</v>
          </cell>
          <cell r="IC18">
            <v>0</v>
          </cell>
          <cell r="ID18">
            <v>0</v>
          </cell>
          <cell r="IE18">
            <v>0</v>
          </cell>
          <cell r="IF18">
            <v>0</v>
          </cell>
          <cell r="IG18">
            <v>0</v>
          </cell>
          <cell r="II18">
            <v>0</v>
          </cell>
          <cell r="IJ18">
            <v>0</v>
          </cell>
          <cell r="IK18">
            <v>0</v>
          </cell>
          <cell r="IL18">
            <v>0</v>
          </cell>
          <cell r="IM18">
            <v>0</v>
          </cell>
          <cell r="IN18">
            <v>0</v>
          </cell>
          <cell r="IP18">
            <v>0</v>
          </cell>
          <cell r="IQ18">
            <v>0</v>
          </cell>
          <cell r="IR18">
            <v>0</v>
          </cell>
          <cell r="IS18">
            <v>0</v>
          </cell>
          <cell r="IT18">
            <v>0</v>
          </cell>
          <cell r="IU18">
            <v>0</v>
          </cell>
          <cell r="IW18">
            <v>0</v>
          </cell>
          <cell r="IX18">
            <v>0</v>
          </cell>
          <cell r="IY18">
            <v>0</v>
          </cell>
          <cell r="IZ18">
            <v>0</v>
          </cell>
          <cell r="JA18">
            <v>0</v>
          </cell>
          <cell r="JB18">
            <v>0</v>
          </cell>
          <cell r="JD18">
            <v>0</v>
          </cell>
          <cell r="JE18">
            <v>0</v>
          </cell>
          <cell r="JF18">
            <v>0</v>
          </cell>
          <cell r="JG18">
            <v>0</v>
          </cell>
          <cell r="JH18">
            <v>0</v>
          </cell>
          <cell r="JI18">
            <v>0</v>
          </cell>
          <cell r="JK18">
            <v>0</v>
          </cell>
          <cell r="JL18">
            <v>0</v>
          </cell>
          <cell r="JM18">
            <v>0</v>
          </cell>
          <cell r="JN18">
            <v>0</v>
          </cell>
          <cell r="JO18">
            <v>0</v>
          </cell>
          <cell r="JP18">
            <v>0</v>
          </cell>
          <cell r="JR18">
            <v>0</v>
          </cell>
          <cell r="JS18">
            <v>0</v>
          </cell>
          <cell r="JT18">
            <v>0</v>
          </cell>
          <cell r="JU18">
            <v>0</v>
          </cell>
          <cell r="JV18">
            <v>0</v>
          </cell>
          <cell r="JW18">
            <v>0</v>
          </cell>
          <cell r="JY18">
            <v>0</v>
          </cell>
          <cell r="JZ18">
            <v>0</v>
          </cell>
          <cell r="KA18">
            <v>0</v>
          </cell>
          <cell r="KB18">
            <v>0</v>
          </cell>
          <cell r="KC18">
            <v>0</v>
          </cell>
          <cell r="KD18">
            <v>0</v>
          </cell>
          <cell r="KF18">
            <v>0</v>
          </cell>
          <cell r="KG18">
            <v>0</v>
          </cell>
          <cell r="KH18">
            <v>0</v>
          </cell>
          <cell r="KI18">
            <v>0</v>
          </cell>
          <cell r="KJ18">
            <v>0</v>
          </cell>
          <cell r="KK18">
            <v>0</v>
          </cell>
          <cell r="KM18">
            <v>0</v>
          </cell>
          <cell r="KN18">
            <v>0</v>
          </cell>
          <cell r="KO18">
            <v>0</v>
          </cell>
          <cell r="KP18">
            <v>0</v>
          </cell>
          <cell r="KQ18">
            <v>0</v>
          </cell>
          <cell r="KR18">
            <v>0</v>
          </cell>
          <cell r="KT18">
            <v>0</v>
          </cell>
          <cell r="KU18">
            <v>0</v>
          </cell>
          <cell r="KV18">
            <v>0</v>
          </cell>
          <cell r="KW18">
            <v>0</v>
          </cell>
          <cell r="KX18">
            <v>0</v>
          </cell>
          <cell r="KY18">
            <v>0</v>
          </cell>
          <cell r="LA18">
            <v>0</v>
          </cell>
          <cell r="LB18">
            <v>0</v>
          </cell>
          <cell r="LC18">
            <v>0</v>
          </cell>
          <cell r="LD18">
            <v>0</v>
          </cell>
          <cell r="LE18">
            <v>0</v>
          </cell>
          <cell r="LF18">
            <v>0</v>
          </cell>
          <cell r="LH18">
            <v>0</v>
          </cell>
          <cell r="LI18">
            <v>0</v>
          </cell>
          <cell r="LJ18">
            <v>0</v>
          </cell>
          <cell r="LK18">
            <v>0</v>
          </cell>
          <cell r="LL18">
            <v>0</v>
          </cell>
          <cell r="LM18">
            <v>0</v>
          </cell>
          <cell r="LO18">
            <v>0</v>
          </cell>
          <cell r="LP18">
            <v>0</v>
          </cell>
          <cell r="LQ18">
            <v>0</v>
          </cell>
          <cell r="LR18">
            <v>0</v>
          </cell>
          <cell r="LS18">
            <v>0</v>
          </cell>
          <cell r="LT18">
            <v>0</v>
          </cell>
          <cell r="LV18">
            <v>0</v>
          </cell>
          <cell r="LW18">
            <v>0</v>
          </cell>
          <cell r="LX18">
            <v>0</v>
          </cell>
          <cell r="LY18">
            <v>0</v>
          </cell>
          <cell r="LZ18">
            <v>0</v>
          </cell>
          <cell r="MA18">
            <v>0</v>
          </cell>
          <cell r="MC18">
            <v>0</v>
          </cell>
          <cell r="MD18">
            <v>0</v>
          </cell>
          <cell r="ME18">
            <v>0</v>
          </cell>
          <cell r="MF18">
            <v>0</v>
          </cell>
          <cell r="MG18">
            <v>0</v>
          </cell>
          <cell r="MH18">
            <v>0</v>
          </cell>
          <cell r="MJ18">
            <v>0</v>
          </cell>
          <cell r="MK18">
            <v>0</v>
          </cell>
          <cell r="ML18">
            <v>0</v>
          </cell>
          <cell r="MM18">
            <v>0</v>
          </cell>
          <cell r="MN18">
            <v>0</v>
          </cell>
          <cell r="MO18">
            <v>0</v>
          </cell>
          <cell r="MQ18">
            <v>0</v>
          </cell>
          <cell r="MR18">
            <v>0</v>
          </cell>
          <cell r="MS18">
            <v>0</v>
          </cell>
          <cell r="MT18">
            <v>0</v>
          </cell>
          <cell r="MU18">
            <v>0</v>
          </cell>
          <cell r="MV18">
            <v>0</v>
          </cell>
          <cell r="MX18">
            <v>0</v>
          </cell>
          <cell r="MY18">
            <v>0</v>
          </cell>
          <cell r="MZ18">
            <v>0</v>
          </cell>
          <cell r="NA18">
            <v>0</v>
          </cell>
          <cell r="NB18">
            <v>0</v>
          </cell>
          <cell r="NC18">
            <v>0</v>
          </cell>
          <cell r="NE18">
            <v>0</v>
          </cell>
          <cell r="NF18">
            <v>0</v>
          </cell>
          <cell r="NG18">
            <v>0</v>
          </cell>
          <cell r="NH18">
            <v>0</v>
          </cell>
          <cell r="NI18">
            <v>0</v>
          </cell>
          <cell r="NJ18">
            <v>0</v>
          </cell>
          <cell r="NL18">
            <v>0</v>
          </cell>
          <cell r="NM18">
            <v>0</v>
          </cell>
          <cell r="NN18">
            <v>0</v>
          </cell>
          <cell r="NO18">
            <v>0</v>
          </cell>
          <cell r="NP18">
            <v>0</v>
          </cell>
          <cell r="NQ18">
            <v>0</v>
          </cell>
          <cell r="NS18">
            <v>0</v>
          </cell>
          <cell r="NT18">
            <v>0</v>
          </cell>
        </row>
        <row r="19">
          <cell r="AB19">
            <v>0</v>
          </cell>
          <cell r="AC19">
            <v>0</v>
          </cell>
          <cell r="AD19">
            <v>0</v>
          </cell>
          <cell r="AE19">
            <v>0</v>
          </cell>
          <cell r="AG19">
            <v>0</v>
          </cell>
          <cell r="AH19">
            <v>0</v>
          </cell>
          <cell r="AI19">
            <v>0</v>
          </cell>
          <cell r="AJ19">
            <v>0</v>
          </cell>
          <cell r="AK19">
            <v>0</v>
          </cell>
          <cell r="AL19">
            <v>0</v>
          </cell>
          <cell r="AN19">
            <v>0</v>
          </cell>
          <cell r="AO19">
            <v>0</v>
          </cell>
          <cell r="AP19">
            <v>0</v>
          </cell>
          <cell r="AQ19">
            <v>0</v>
          </cell>
          <cell r="AR19">
            <v>0</v>
          </cell>
          <cell r="AS19">
            <v>0</v>
          </cell>
          <cell r="AU19">
            <v>0</v>
          </cell>
          <cell r="AV19">
            <v>0</v>
          </cell>
          <cell r="AW19">
            <v>0</v>
          </cell>
          <cell r="AX19">
            <v>0</v>
          </cell>
          <cell r="AY19">
            <v>0</v>
          </cell>
          <cell r="AZ19">
            <v>0</v>
          </cell>
          <cell r="BB19">
            <v>0</v>
          </cell>
          <cell r="BC19">
            <v>0</v>
          </cell>
          <cell r="BD19">
            <v>0</v>
          </cell>
          <cell r="BE19">
            <v>0</v>
          </cell>
          <cell r="BF19">
            <v>0</v>
          </cell>
          <cell r="BG19">
            <v>0</v>
          </cell>
          <cell r="BI19">
            <v>0</v>
          </cell>
          <cell r="BJ19">
            <v>0</v>
          </cell>
          <cell r="BK19">
            <v>0</v>
          </cell>
          <cell r="BL19">
            <v>0</v>
          </cell>
          <cell r="BM19">
            <v>0</v>
          </cell>
          <cell r="BN19">
            <v>0</v>
          </cell>
          <cell r="BP19">
            <v>0</v>
          </cell>
          <cell r="BQ19">
            <v>0</v>
          </cell>
          <cell r="BR19">
            <v>0</v>
          </cell>
          <cell r="BS19">
            <v>0</v>
          </cell>
          <cell r="BT19">
            <v>0</v>
          </cell>
          <cell r="BU19">
            <v>0</v>
          </cell>
          <cell r="BW19">
            <v>0</v>
          </cell>
          <cell r="BX19">
            <v>0</v>
          </cell>
          <cell r="BY19">
            <v>0</v>
          </cell>
          <cell r="BZ19">
            <v>0</v>
          </cell>
          <cell r="CA19">
            <v>0</v>
          </cell>
          <cell r="CB19">
            <v>0</v>
          </cell>
          <cell r="CD19">
            <v>0</v>
          </cell>
          <cell r="CE19">
            <v>0</v>
          </cell>
          <cell r="CF19">
            <v>0</v>
          </cell>
          <cell r="CG19">
            <v>0</v>
          </cell>
          <cell r="CH19">
            <v>0</v>
          </cell>
          <cell r="CI19">
            <v>0</v>
          </cell>
          <cell r="CK19">
            <v>0</v>
          </cell>
          <cell r="CL19">
            <v>0</v>
          </cell>
          <cell r="CM19">
            <v>0</v>
          </cell>
          <cell r="CN19">
            <v>0</v>
          </cell>
          <cell r="CO19">
            <v>0</v>
          </cell>
          <cell r="CP19">
            <v>0</v>
          </cell>
          <cell r="CR19">
            <v>0</v>
          </cell>
          <cell r="CS19">
            <v>0</v>
          </cell>
          <cell r="CT19">
            <v>0</v>
          </cell>
          <cell r="CU19">
            <v>0</v>
          </cell>
          <cell r="CV19">
            <v>0</v>
          </cell>
          <cell r="CW19">
            <v>0</v>
          </cell>
          <cell r="CY19">
            <v>0</v>
          </cell>
          <cell r="CZ19">
            <v>0</v>
          </cell>
          <cell r="DA19">
            <v>0</v>
          </cell>
          <cell r="DB19">
            <v>0</v>
          </cell>
          <cell r="DC19">
            <v>0</v>
          </cell>
          <cell r="DD19">
            <v>0</v>
          </cell>
          <cell r="DF19">
            <v>0</v>
          </cell>
          <cell r="DG19">
            <v>0</v>
          </cell>
          <cell r="DH19">
            <v>0</v>
          </cell>
          <cell r="DI19">
            <v>0</v>
          </cell>
          <cell r="DJ19">
            <v>0</v>
          </cell>
          <cell r="DK19">
            <v>0</v>
          </cell>
          <cell r="DM19">
            <v>0</v>
          </cell>
          <cell r="DN19">
            <v>0</v>
          </cell>
          <cell r="DO19">
            <v>0</v>
          </cell>
          <cell r="DP19">
            <v>0</v>
          </cell>
          <cell r="DQ19">
            <v>0</v>
          </cell>
          <cell r="DR19">
            <v>0</v>
          </cell>
          <cell r="DT19">
            <v>0</v>
          </cell>
          <cell r="DU19">
            <v>0</v>
          </cell>
          <cell r="DV19">
            <v>0</v>
          </cell>
          <cell r="DW19">
            <v>0</v>
          </cell>
          <cell r="DX19">
            <v>0</v>
          </cell>
          <cell r="DY19">
            <v>0</v>
          </cell>
          <cell r="EA19">
            <v>0</v>
          </cell>
          <cell r="EB19">
            <v>0</v>
          </cell>
          <cell r="EC19">
            <v>0</v>
          </cell>
          <cell r="ED19">
            <v>0</v>
          </cell>
          <cell r="EE19">
            <v>0</v>
          </cell>
          <cell r="EF19">
            <v>0</v>
          </cell>
          <cell r="EH19">
            <v>0</v>
          </cell>
          <cell r="EI19">
            <v>0</v>
          </cell>
          <cell r="EJ19">
            <v>0</v>
          </cell>
          <cell r="EK19">
            <v>0</v>
          </cell>
          <cell r="EL19">
            <v>0</v>
          </cell>
          <cell r="EM19">
            <v>0</v>
          </cell>
          <cell r="EO19">
            <v>0</v>
          </cell>
          <cell r="EP19">
            <v>0</v>
          </cell>
          <cell r="EQ19">
            <v>0</v>
          </cell>
          <cell r="ER19">
            <v>0</v>
          </cell>
          <cell r="ES19">
            <v>0</v>
          </cell>
          <cell r="ET19">
            <v>0</v>
          </cell>
          <cell r="EV19">
            <v>0</v>
          </cell>
          <cell r="EW19">
            <v>0</v>
          </cell>
          <cell r="EX19">
            <v>0</v>
          </cell>
          <cell r="EY19">
            <v>0</v>
          </cell>
          <cell r="EZ19">
            <v>0</v>
          </cell>
          <cell r="FA19">
            <v>0</v>
          </cell>
          <cell r="FC19">
            <v>0</v>
          </cell>
          <cell r="FD19">
            <v>0</v>
          </cell>
          <cell r="FE19">
            <v>0</v>
          </cell>
          <cell r="FF19">
            <v>0</v>
          </cell>
          <cell r="FG19">
            <v>0</v>
          </cell>
          <cell r="FH19">
            <v>0</v>
          </cell>
          <cell r="FJ19">
            <v>0</v>
          </cell>
          <cell r="FK19">
            <v>0</v>
          </cell>
          <cell r="FL19">
            <v>0</v>
          </cell>
          <cell r="FM19">
            <v>0</v>
          </cell>
          <cell r="FN19">
            <v>0</v>
          </cell>
          <cell r="FO19">
            <v>0</v>
          </cell>
          <cell r="FQ19">
            <v>0</v>
          </cell>
          <cell r="FR19">
            <v>0</v>
          </cell>
          <cell r="FS19">
            <v>0</v>
          </cell>
          <cell r="FT19">
            <v>0</v>
          </cell>
          <cell r="FU19">
            <v>0</v>
          </cell>
          <cell r="FV19">
            <v>0</v>
          </cell>
          <cell r="FX19">
            <v>0</v>
          </cell>
          <cell r="FY19">
            <v>0</v>
          </cell>
          <cell r="FZ19">
            <v>0</v>
          </cell>
          <cell r="GA19">
            <v>0</v>
          </cell>
          <cell r="GB19">
            <v>0</v>
          </cell>
          <cell r="GC19">
            <v>0</v>
          </cell>
          <cell r="GE19">
            <v>0</v>
          </cell>
          <cell r="GF19">
            <v>0</v>
          </cell>
          <cell r="GG19">
            <v>0</v>
          </cell>
          <cell r="GH19">
            <v>0</v>
          </cell>
          <cell r="GI19">
            <v>0</v>
          </cell>
          <cell r="GJ19">
            <v>0</v>
          </cell>
          <cell r="GL19">
            <v>0</v>
          </cell>
          <cell r="GM19">
            <v>0</v>
          </cell>
          <cell r="GN19">
            <v>0</v>
          </cell>
          <cell r="GO19">
            <v>0</v>
          </cell>
          <cell r="GP19">
            <v>0</v>
          </cell>
          <cell r="GQ19">
            <v>0</v>
          </cell>
          <cell r="GS19">
            <v>0</v>
          </cell>
          <cell r="GT19">
            <v>0</v>
          </cell>
          <cell r="GU19">
            <v>0</v>
          </cell>
          <cell r="GV19">
            <v>0</v>
          </cell>
          <cell r="GW19">
            <v>0</v>
          </cell>
          <cell r="GX19">
            <v>0</v>
          </cell>
          <cell r="GZ19">
            <v>0</v>
          </cell>
          <cell r="HA19">
            <v>0</v>
          </cell>
          <cell r="HB19">
            <v>0</v>
          </cell>
          <cell r="HC19">
            <v>0</v>
          </cell>
          <cell r="HD19">
            <v>0</v>
          </cell>
          <cell r="HE19">
            <v>0</v>
          </cell>
          <cell r="HG19">
            <v>0</v>
          </cell>
          <cell r="HH19">
            <v>0</v>
          </cell>
          <cell r="HI19">
            <v>0</v>
          </cell>
          <cell r="HJ19">
            <v>0</v>
          </cell>
          <cell r="HK19">
            <v>0</v>
          </cell>
          <cell r="HL19">
            <v>0</v>
          </cell>
          <cell r="HN19">
            <v>0</v>
          </cell>
          <cell r="HO19">
            <v>0</v>
          </cell>
          <cell r="HP19">
            <v>0</v>
          </cell>
          <cell r="HQ19">
            <v>0</v>
          </cell>
          <cell r="HR19">
            <v>0</v>
          </cell>
          <cell r="HS19">
            <v>0</v>
          </cell>
          <cell r="HU19">
            <v>0</v>
          </cell>
          <cell r="HV19">
            <v>0</v>
          </cell>
          <cell r="HW19">
            <v>0</v>
          </cell>
          <cell r="HX19">
            <v>0</v>
          </cell>
          <cell r="HY19">
            <v>0</v>
          </cell>
          <cell r="HZ19">
            <v>0</v>
          </cell>
          <cell r="IB19">
            <v>0</v>
          </cell>
          <cell r="IC19">
            <v>0</v>
          </cell>
          <cell r="ID19">
            <v>0</v>
          </cell>
          <cell r="IE19">
            <v>0</v>
          </cell>
          <cell r="IF19">
            <v>0</v>
          </cell>
          <cell r="IG19">
            <v>0</v>
          </cell>
          <cell r="II19">
            <v>0</v>
          </cell>
          <cell r="IJ19">
            <v>0</v>
          </cell>
          <cell r="IK19">
            <v>0</v>
          </cell>
          <cell r="IL19">
            <v>0</v>
          </cell>
          <cell r="IM19">
            <v>0</v>
          </cell>
          <cell r="IN19">
            <v>0</v>
          </cell>
          <cell r="IP19">
            <v>0</v>
          </cell>
          <cell r="IQ19">
            <v>0</v>
          </cell>
          <cell r="IR19">
            <v>0</v>
          </cell>
          <cell r="IS19">
            <v>0</v>
          </cell>
          <cell r="IT19">
            <v>0</v>
          </cell>
          <cell r="IU19">
            <v>0</v>
          </cell>
          <cell r="IW19">
            <v>0</v>
          </cell>
          <cell r="IX19">
            <v>0</v>
          </cell>
          <cell r="IY19">
            <v>0</v>
          </cell>
          <cell r="IZ19">
            <v>0</v>
          </cell>
          <cell r="JA19">
            <v>0</v>
          </cell>
          <cell r="JB19">
            <v>0</v>
          </cell>
          <cell r="JD19">
            <v>0</v>
          </cell>
          <cell r="JE19">
            <v>0</v>
          </cell>
          <cell r="JF19">
            <v>0</v>
          </cell>
          <cell r="JG19">
            <v>0</v>
          </cell>
          <cell r="JH19">
            <v>0</v>
          </cell>
          <cell r="JI19">
            <v>0</v>
          </cell>
          <cell r="JK19">
            <v>0</v>
          </cell>
          <cell r="JL19">
            <v>0</v>
          </cell>
          <cell r="JM19">
            <v>0</v>
          </cell>
          <cell r="JN19">
            <v>0</v>
          </cell>
          <cell r="JO19">
            <v>0</v>
          </cell>
          <cell r="JP19">
            <v>0</v>
          </cell>
          <cell r="JR19">
            <v>0</v>
          </cell>
          <cell r="JS19">
            <v>0</v>
          </cell>
          <cell r="JT19">
            <v>0</v>
          </cell>
          <cell r="JU19">
            <v>0</v>
          </cell>
          <cell r="JV19">
            <v>0</v>
          </cell>
          <cell r="JW19">
            <v>0</v>
          </cell>
          <cell r="JY19">
            <v>0</v>
          </cell>
          <cell r="JZ19">
            <v>0</v>
          </cell>
          <cell r="KA19">
            <v>0</v>
          </cell>
          <cell r="KB19">
            <v>0</v>
          </cell>
          <cell r="KC19">
            <v>0</v>
          </cell>
          <cell r="KD19">
            <v>0</v>
          </cell>
          <cell r="KF19">
            <v>0</v>
          </cell>
          <cell r="KG19">
            <v>0</v>
          </cell>
          <cell r="KH19">
            <v>0</v>
          </cell>
          <cell r="KI19">
            <v>0</v>
          </cell>
          <cell r="KJ19">
            <v>0</v>
          </cell>
          <cell r="KK19">
            <v>0</v>
          </cell>
          <cell r="KM19">
            <v>0</v>
          </cell>
          <cell r="KN19">
            <v>0</v>
          </cell>
          <cell r="KO19">
            <v>0</v>
          </cell>
          <cell r="KP19">
            <v>0</v>
          </cell>
          <cell r="KQ19">
            <v>0</v>
          </cell>
          <cell r="KR19">
            <v>0</v>
          </cell>
          <cell r="KT19">
            <v>0</v>
          </cell>
          <cell r="KU19">
            <v>0</v>
          </cell>
          <cell r="KV19">
            <v>0</v>
          </cell>
          <cell r="KW19">
            <v>0</v>
          </cell>
          <cell r="KX19">
            <v>0</v>
          </cell>
          <cell r="KY19">
            <v>0</v>
          </cell>
          <cell r="LA19">
            <v>0</v>
          </cell>
          <cell r="LB19">
            <v>0</v>
          </cell>
          <cell r="LC19">
            <v>0</v>
          </cell>
          <cell r="LD19">
            <v>0</v>
          </cell>
          <cell r="LE19">
            <v>0</v>
          </cell>
          <cell r="LF19">
            <v>0</v>
          </cell>
          <cell r="LH19">
            <v>0</v>
          </cell>
          <cell r="LI19">
            <v>0</v>
          </cell>
          <cell r="LJ19">
            <v>0</v>
          </cell>
          <cell r="LK19">
            <v>0</v>
          </cell>
          <cell r="LL19">
            <v>0</v>
          </cell>
          <cell r="LM19">
            <v>0</v>
          </cell>
          <cell r="LO19">
            <v>0</v>
          </cell>
          <cell r="LP19">
            <v>0</v>
          </cell>
          <cell r="LQ19">
            <v>0</v>
          </cell>
          <cell r="LR19">
            <v>0</v>
          </cell>
          <cell r="LS19">
            <v>0</v>
          </cell>
          <cell r="LT19">
            <v>0</v>
          </cell>
          <cell r="LV19">
            <v>0</v>
          </cell>
          <cell r="LW19">
            <v>0</v>
          </cell>
          <cell r="LX19">
            <v>0</v>
          </cell>
          <cell r="LY19">
            <v>0</v>
          </cell>
          <cell r="LZ19">
            <v>0</v>
          </cell>
          <cell r="MA19">
            <v>0</v>
          </cell>
          <cell r="MC19">
            <v>0</v>
          </cell>
          <cell r="MD19">
            <v>0</v>
          </cell>
          <cell r="ME19">
            <v>0</v>
          </cell>
          <cell r="MF19">
            <v>0</v>
          </cell>
          <cell r="MG19">
            <v>0</v>
          </cell>
          <cell r="MH19">
            <v>0</v>
          </cell>
          <cell r="MJ19">
            <v>0</v>
          </cell>
          <cell r="MK19">
            <v>0</v>
          </cell>
          <cell r="ML19">
            <v>0</v>
          </cell>
          <cell r="MM19">
            <v>0</v>
          </cell>
          <cell r="MN19">
            <v>0</v>
          </cell>
          <cell r="MO19">
            <v>0</v>
          </cell>
          <cell r="MQ19">
            <v>0</v>
          </cell>
          <cell r="MR19">
            <v>0</v>
          </cell>
          <cell r="MS19">
            <v>0</v>
          </cell>
          <cell r="MT19">
            <v>0</v>
          </cell>
          <cell r="MU19">
            <v>0</v>
          </cell>
          <cell r="MV19">
            <v>0</v>
          </cell>
          <cell r="MX19">
            <v>0</v>
          </cell>
          <cell r="MY19">
            <v>0</v>
          </cell>
          <cell r="MZ19">
            <v>0</v>
          </cell>
          <cell r="NA19">
            <v>0</v>
          </cell>
          <cell r="NB19">
            <v>0</v>
          </cell>
          <cell r="NC19">
            <v>0</v>
          </cell>
          <cell r="NE19">
            <v>0</v>
          </cell>
          <cell r="NF19">
            <v>0</v>
          </cell>
          <cell r="NG19">
            <v>0</v>
          </cell>
          <cell r="NH19">
            <v>0</v>
          </cell>
          <cell r="NI19">
            <v>0</v>
          </cell>
          <cell r="NJ19">
            <v>0</v>
          </cell>
          <cell r="NL19">
            <v>0</v>
          </cell>
          <cell r="NM19">
            <v>0</v>
          </cell>
          <cell r="NN19">
            <v>0</v>
          </cell>
          <cell r="NO19">
            <v>0</v>
          </cell>
          <cell r="NP19">
            <v>0</v>
          </cell>
          <cell r="NQ19">
            <v>0</v>
          </cell>
          <cell r="NS19">
            <v>0</v>
          </cell>
          <cell r="NT19">
            <v>0</v>
          </cell>
        </row>
        <row r="20">
          <cell r="AB20">
            <v>0</v>
          </cell>
          <cell r="AC20">
            <v>0</v>
          </cell>
          <cell r="AD20">
            <v>0</v>
          </cell>
          <cell r="AE20">
            <v>0</v>
          </cell>
          <cell r="AG20">
            <v>0</v>
          </cell>
          <cell r="AH20">
            <v>0</v>
          </cell>
          <cell r="AI20">
            <v>0</v>
          </cell>
          <cell r="AJ20">
            <v>0</v>
          </cell>
          <cell r="AK20">
            <v>0</v>
          </cell>
          <cell r="AL20">
            <v>0</v>
          </cell>
          <cell r="AN20">
            <v>0</v>
          </cell>
          <cell r="AO20">
            <v>0</v>
          </cell>
          <cell r="AP20">
            <v>0</v>
          </cell>
          <cell r="AQ20">
            <v>0</v>
          </cell>
          <cell r="AR20">
            <v>0</v>
          </cell>
          <cell r="AS20">
            <v>0</v>
          </cell>
          <cell r="AU20">
            <v>0</v>
          </cell>
          <cell r="AV20">
            <v>0</v>
          </cell>
          <cell r="AW20">
            <v>0</v>
          </cell>
          <cell r="AX20">
            <v>0</v>
          </cell>
          <cell r="AY20">
            <v>0</v>
          </cell>
          <cell r="AZ20">
            <v>0</v>
          </cell>
          <cell r="BB20">
            <v>0</v>
          </cell>
          <cell r="BC20">
            <v>0</v>
          </cell>
          <cell r="BD20">
            <v>0</v>
          </cell>
          <cell r="BE20">
            <v>0</v>
          </cell>
          <cell r="BF20">
            <v>0</v>
          </cell>
          <cell r="BG20">
            <v>0</v>
          </cell>
          <cell r="BI20">
            <v>0</v>
          </cell>
          <cell r="BJ20">
            <v>0</v>
          </cell>
          <cell r="BK20">
            <v>0</v>
          </cell>
          <cell r="BL20">
            <v>0</v>
          </cell>
          <cell r="BM20">
            <v>0</v>
          </cell>
          <cell r="BN20">
            <v>0</v>
          </cell>
          <cell r="BP20">
            <v>0</v>
          </cell>
          <cell r="BQ20">
            <v>0</v>
          </cell>
          <cell r="BR20">
            <v>0</v>
          </cell>
          <cell r="BS20">
            <v>0</v>
          </cell>
          <cell r="BT20">
            <v>0</v>
          </cell>
          <cell r="BU20">
            <v>0</v>
          </cell>
          <cell r="BW20">
            <v>0</v>
          </cell>
          <cell r="BX20">
            <v>0</v>
          </cell>
          <cell r="BY20">
            <v>0</v>
          </cell>
          <cell r="BZ20">
            <v>0</v>
          </cell>
          <cell r="CA20">
            <v>0</v>
          </cell>
          <cell r="CB20">
            <v>0</v>
          </cell>
          <cell r="CD20">
            <v>0</v>
          </cell>
          <cell r="CE20">
            <v>0</v>
          </cell>
          <cell r="CF20">
            <v>0</v>
          </cell>
          <cell r="CG20">
            <v>0</v>
          </cell>
          <cell r="CH20">
            <v>0</v>
          </cell>
          <cell r="CI20">
            <v>0</v>
          </cell>
          <cell r="CK20">
            <v>0</v>
          </cell>
          <cell r="CL20">
            <v>0</v>
          </cell>
          <cell r="CM20">
            <v>0</v>
          </cell>
          <cell r="CN20">
            <v>0</v>
          </cell>
          <cell r="CO20">
            <v>0</v>
          </cell>
          <cell r="CP20">
            <v>0</v>
          </cell>
          <cell r="CR20">
            <v>0</v>
          </cell>
          <cell r="CS20">
            <v>0</v>
          </cell>
          <cell r="CT20">
            <v>0</v>
          </cell>
          <cell r="CU20">
            <v>0</v>
          </cell>
          <cell r="CV20">
            <v>0</v>
          </cell>
          <cell r="CW20">
            <v>0</v>
          </cell>
          <cell r="CY20">
            <v>0</v>
          </cell>
          <cell r="CZ20">
            <v>0</v>
          </cell>
          <cell r="DA20">
            <v>0</v>
          </cell>
          <cell r="DB20">
            <v>0</v>
          </cell>
          <cell r="DC20">
            <v>0</v>
          </cell>
          <cell r="DD20">
            <v>0</v>
          </cell>
          <cell r="DF20">
            <v>0</v>
          </cell>
          <cell r="DG20">
            <v>0</v>
          </cell>
          <cell r="DH20">
            <v>0</v>
          </cell>
          <cell r="DI20">
            <v>0</v>
          </cell>
          <cell r="DJ20">
            <v>0</v>
          </cell>
          <cell r="DK20">
            <v>0</v>
          </cell>
          <cell r="DM20">
            <v>0</v>
          </cell>
          <cell r="DN20">
            <v>0</v>
          </cell>
          <cell r="DO20">
            <v>0</v>
          </cell>
          <cell r="DP20">
            <v>0</v>
          </cell>
          <cell r="DQ20">
            <v>0</v>
          </cell>
          <cell r="DR20">
            <v>0</v>
          </cell>
          <cell r="DT20">
            <v>0</v>
          </cell>
          <cell r="DU20">
            <v>0</v>
          </cell>
          <cell r="DV20">
            <v>0</v>
          </cell>
          <cell r="DW20">
            <v>0</v>
          </cell>
          <cell r="DX20">
            <v>0</v>
          </cell>
          <cell r="DY20">
            <v>0</v>
          </cell>
          <cell r="EA20">
            <v>0</v>
          </cell>
          <cell r="EB20">
            <v>0</v>
          </cell>
          <cell r="EC20">
            <v>0</v>
          </cell>
          <cell r="ED20">
            <v>0</v>
          </cell>
          <cell r="EE20">
            <v>0</v>
          </cell>
          <cell r="EF20">
            <v>0</v>
          </cell>
          <cell r="EH20">
            <v>0</v>
          </cell>
          <cell r="EI20">
            <v>0</v>
          </cell>
          <cell r="EJ20">
            <v>0</v>
          </cell>
          <cell r="EK20">
            <v>0</v>
          </cell>
          <cell r="EL20">
            <v>0</v>
          </cell>
          <cell r="EM20">
            <v>0</v>
          </cell>
          <cell r="EO20">
            <v>0</v>
          </cell>
          <cell r="EP20">
            <v>0</v>
          </cell>
          <cell r="EQ20">
            <v>0</v>
          </cell>
          <cell r="ER20">
            <v>0</v>
          </cell>
          <cell r="ES20">
            <v>0</v>
          </cell>
          <cell r="ET20">
            <v>0</v>
          </cell>
          <cell r="EV20">
            <v>0</v>
          </cell>
          <cell r="EW20">
            <v>0</v>
          </cell>
          <cell r="EX20">
            <v>0</v>
          </cell>
          <cell r="EY20">
            <v>0</v>
          </cell>
          <cell r="EZ20">
            <v>0</v>
          </cell>
          <cell r="FA20">
            <v>0</v>
          </cell>
          <cell r="FC20">
            <v>0</v>
          </cell>
          <cell r="FD20">
            <v>0</v>
          </cell>
          <cell r="FE20">
            <v>0</v>
          </cell>
          <cell r="FF20">
            <v>0</v>
          </cell>
          <cell r="FG20">
            <v>0</v>
          </cell>
          <cell r="FH20">
            <v>0</v>
          </cell>
          <cell r="FJ20">
            <v>0</v>
          </cell>
          <cell r="FK20">
            <v>0</v>
          </cell>
          <cell r="FL20">
            <v>0</v>
          </cell>
          <cell r="FM20">
            <v>0</v>
          </cell>
          <cell r="FN20">
            <v>0</v>
          </cell>
          <cell r="FO20">
            <v>0</v>
          </cell>
          <cell r="FQ20">
            <v>0</v>
          </cell>
          <cell r="FR20">
            <v>0</v>
          </cell>
          <cell r="FS20">
            <v>0</v>
          </cell>
          <cell r="FT20">
            <v>0</v>
          </cell>
          <cell r="FU20">
            <v>0</v>
          </cell>
          <cell r="FV20">
            <v>0</v>
          </cell>
          <cell r="FX20">
            <v>0</v>
          </cell>
          <cell r="FY20">
            <v>0</v>
          </cell>
          <cell r="FZ20">
            <v>0</v>
          </cell>
          <cell r="GA20">
            <v>0</v>
          </cell>
          <cell r="GB20">
            <v>0</v>
          </cell>
          <cell r="GC20">
            <v>0</v>
          </cell>
          <cell r="GE20">
            <v>0</v>
          </cell>
          <cell r="GF20">
            <v>0</v>
          </cell>
          <cell r="GG20">
            <v>0</v>
          </cell>
          <cell r="GH20">
            <v>0</v>
          </cell>
          <cell r="GI20">
            <v>0</v>
          </cell>
          <cell r="GJ20">
            <v>0</v>
          </cell>
          <cell r="GL20">
            <v>0</v>
          </cell>
          <cell r="GM20">
            <v>0</v>
          </cell>
          <cell r="GN20">
            <v>0</v>
          </cell>
          <cell r="GO20">
            <v>0</v>
          </cell>
          <cell r="GP20">
            <v>0</v>
          </cell>
          <cell r="GQ20">
            <v>0</v>
          </cell>
          <cell r="GS20">
            <v>0</v>
          </cell>
          <cell r="GT20">
            <v>0</v>
          </cell>
          <cell r="GU20">
            <v>0</v>
          </cell>
          <cell r="GV20">
            <v>0</v>
          </cell>
          <cell r="GW20">
            <v>0</v>
          </cell>
          <cell r="GX20">
            <v>0</v>
          </cell>
          <cell r="GZ20">
            <v>0</v>
          </cell>
          <cell r="HA20">
            <v>0</v>
          </cell>
          <cell r="HB20">
            <v>0</v>
          </cell>
          <cell r="HC20">
            <v>0</v>
          </cell>
          <cell r="HD20">
            <v>0</v>
          </cell>
          <cell r="HE20">
            <v>0</v>
          </cell>
          <cell r="HG20">
            <v>0</v>
          </cell>
          <cell r="HH20">
            <v>0</v>
          </cell>
          <cell r="HI20">
            <v>0</v>
          </cell>
          <cell r="HJ20">
            <v>0</v>
          </cell>
          <cell r="HK20">
            <v>0</v>
          </cell>
          <cell r="HL20">
            <v>0</v>
          </cell>
          <cell r="HN20">
            <v>0</v>
          </cell>
          <cell r="HO20">
            <v>0</v>
          </cell>
          <cell r="HP20">
            <v>0</v>
          </cell>
          <cell r="HQ20">
            <v>0</v>
          </cell>
          <cell r="HR20">
            <v>0</v>
          </cell>
          <cell r="HS20">
            <v>0</v>
          </cell>
          <cell r="HU20">
            <v>0</v>
          </cell>
          <cell r="HV20">
            <v>0</v>
          </cell>
          <cell r="HW20">
            <v>0</v>
          </cell>
          <cell r="HX20">
            <v>0</v>
          </cell>
          <cell r="HY20">
            <v>0</v>
          </cell>
          <cell r="HZ20">
            <v>0</v>
          </cell>
          <cell r="IB20">
            <v>0</v>
          </cell>
          <cell r="IC20">
            <v>0</v>
          </cell>
          <cell r="ID20">
            <v>0</v>
          </cell>
          <cell r="IE20">
            <v>0</v>
          </cell>
          <cell r="IF20">
            <v>0</v>
          </cell>
          <cell r="IG20">
            <v>0</v>
          </cell>
          <cell r="II20">
            <v>0</v>
          </cell>
          <cell r="IJ20">
            <v>0</v>
          </cell>
          <cell r="IK20">
            <v>0</v>
          </cell>
          <cell r="IL20">
            <v>0</v>
          </cell>
          <cell r="IM20">
            <v>0</v>
          </cell>
          <cell r="IN20">
            <v>0</v>
          </cell>
          <cell r="IP20">
            <v>0</v>
          </cell>
          <cell r="IQ20">
            <v>0</v>
          </cell>
          <cell r="IR20">
            <v>0</v>
          </cell>
          <cell r="IS20">
            <v>0</v>
          </cell>
          <cell r="IT20">
            <v>0</v>
          </cell>
          <cell r="IU20">
            <v>0</v>
          </cell>
          <cell r="IW20">
            <v>0</v>
          </cell>
          <cell r="IX20">
            <v>0</v>
          </cell>
          <cell r="IY20">
            <v>0</v>
          </cell>
          <cell r="IZ20">
            <v>0</v>
          </cell>
          <cell r="JA20">
            <v>0</v>
          </cell>
          <cell r="JB20">
            <v>0</v>
          </cell>
          <cell r="JD20">
            <v>0</v>
          </cell>
          <cell r="JE20">
            <v>0</v>
          </cell>
          <cell r="JF20">
            <v>0</v>
          </cell>
          <cell r="JG20">
            <v>0</v>
          </cell>
          <cell r="JH20">
            <v>0</v>
          </cell>
          <cell r="JI20">
            <v>0</v>
          </cell>
          <cell r="JK20">
            <v>0</v>
          </cell>
          <cell r="JL20">
            <v>0</v>
          </cell>
          <cell r="JM20">
            <v>0</v>
          </cell>
          <cell r="JN20">
            <v>0</v>
          </cell>
          <cell r="JO20">
            <v>0</v>
          </cell>
          <cell r="JP20">
            <v>0</v>
          </cell>
          <cell r="JR20">
            <v>0</v>
          </cell>
          <cell r="JS20">
            <v>0</v>
          </cell>
          <cell r="JT20">
            <v>0</v>
          </cell>
          <cell r="JU20">
            <v>0</v>
          </cell>
          <cell r="JV20">
            <v>0</v>
          </cell>
          <cell r="JW20">
            <v>0</v>
          </cell>
          <cell r="JY20">
            <v>0</v>
          </cell>
          <cell r="JZ20">
            <v>0</v>
          </cell>
          <cell r="KA20">
            <v>0</v>
          </cell>
          <cell r="KB20">
            <v>0</v>
          </cell>
          <cell r="KC20">
            <v>0</v>
          </cell>
          <cell r="KD20">
            <v>0</v>
          </cell>
          <cell r="KF20">
            <v>0</v>
          </cell>
          <cell r="KG20">
            <v>0</v>
          </cell>
          <cell r="KH20">
            <v>0</v>
          </cell>
          <cell r="KI20">
            <v>0</v>
          </cell>
          <cell r="KJ20">
            <v>0</v>
          </cell>
          <cell r="KK20">
            <v>0</v>
          </cell>
          <cell r="KM20">
            <v>0</v>
          </cell>
          <cell r="KN20">
            <v>0</v>
          </cell>
          <cell r="KO20">
            <v>0</v>
          </cell>
          <cell r="KP20">
            <v>0</v>
          </cell>
          <cell r="KQ20">
            <v>0</v>
          </cell>
          <cell r="KR20">
            <v>0</v>
          </cell>
          <cell r="KT20">
            <v>0</v>
          </cell>
          <cell r="KU20">
            <v>0</v>
          </cell>
          <cell r="KV20">
            <v>0</v>
          </cell>
          <cell r="KW20">
            <v>0</v>
          </cell>
          <cell r="KX20">
            <v>0</v>
          </cell>
          <cell r="KY20">
            <v>0</v>
          </cell>
          <cell r="LA20">
            <v>0</v>
          </cell>
          <cell r="LB20">
            <v>0</v>
          </cell>
          <cell r="LC20">
            <v>0</v>
          </cell>
          <cell r="LD20">
            <v>0</v>
          </cell>
          <cell r="LE20">
            <v>0</v>
          </cell>
          <cell r="LF20">
            <v>0</v>
          </cell>
          <cell r="LH20">
            <v>0</v>
          </cell>
          <cell r="LI20">
            <v>0</v>
          </cell>
          <cell r="LJ20">
            <v>0</v>
          </cell>
          <cell r="LK20">
            <v>0</v>
          </cell>
          <cell r="LL20">
            <v>0</v>
          </cell>
          <cell r="LM20">
            <v>0</v>
          </cell>
          <cell r="LO20">
            <v>0</v>
          </cell>
          <cell r="LP20">
            <v>0</v>
          </cell>
          <cell r="LQ20">
            <v>0</v>
          </cell>
          <cell r="LR20">
            <v>0</v>
          </cell>
          <cell r="LS20">
            <v>0</v>
          </cell>
          <cell r="LT20">
            <v>0</v>
          </cell>
          <cell r="LV20">
            <v>0</v>
          </cell>
          <cell r="LW20">
            <v>0</v>
          </cell>
          <cell r="LX20">
            <v>0</v>
          </cell>
          <cell r="LY20">
            <v>0</v>
          </cell>
          <cell r="LZ20">
            <v>0</v>
          </cell>
          <cell r="MA20">
            <v>0</v>
          </cell>
          <cell r="MC20">
            <v>0</v>
          </cell>
          <cell r="MD20">
            <v>0</v>
          </cell>
          <cell r="ME20">
            <v>0</v>
          </cell>
          <cell r="MF20">
            <v>0</v>
          </cell>
          <cell r="MG20">
            <v>0</v>
          </cell>
          <cell r="MH20">
            <v>0</v>
          </cell>
          <cell r="MJ20">
            <v>0</v>
          </cell>
          <cell r="MK20">
            <v>0</v>
          </cell>
          <cell r="ML20">
            <v>0</v>
          </cell>
          <cell r="MM20">
            <v>0</v>
          </cell>
          <cell r="MN20">
            <v>0</v>
          </cell>
          <cell r="MO20">
            <v>0</v>
          </cell>
          <cell r="MQ20">
            <v>0</v>
          </cell>
          <cell r="MR20">
            <v>0</v>
          </cell>
          <cell r="MS20">
            <v>0</v>
          </cell>
          <cell r="MT20">
            <v>0</v>
          </cell>
          <cell r="MU20">
            <v>0</v>
          </cell>
          <cell r="MV20">
            <v>0</v>
          </cell>
          <cell r="MX20">
            <v>0</v>
          </cell>
          <cell r="MY20">
            <v>0</v>
          </cell>
          <cell r="MZ20">
            <v>0</v>
          </cell>
          <cell r="NA20">
            <v>0</v>
          </cell>
          <cell r="NB20">
            <v>0</v>
          </cell>
          <cell r="NC20">
            <v>0</v>
          </cell>
          <cell r="NE20">
            <v>0</v>
          </cell>
          <cell r="NF20">
            <v>0</v>
          </cell>
          <cell r="NG20">
            <v>0</v>
          </cell>
          <cell r="NH20">
            <v>0</v>
          </cell>
          <cell r="NI20">
            <v>0</v>
          </cell>
          <cell r="NJ20">
            <v>0</v>
          </cell>
          <cell r="NL20">
            <v>0</v>
          </cell>
          <cell r="NM20">
            <v>0</v>
          </cell>
          <cell r="NN20">
            <v>0</v>
          </cell>
          <cell r="NO20">
            <v>0</v>
          </cell>
          <cell r="NP20">
            <v>0</v>
          </cell>
          <cell r="NQ20">
            <v>0</v>
          </cell>
          <cell r="NS20">
            <v>0</v>
          </cell>
          <cell r="NT20">
            <v>0</v>
          </cell>
        </row>
        <row r="21">
          <cell r="AB21">
            <v>0</v>
          </cell>
          <cell r="AC21">
            <v>0</v>
          </cell>
          <cell r="AD21">
            <v>0</v>
          </cell>
          <cell r="AE21">
            <v>0</v>
          </cell>
          <cell r="AG21">
            <v>0</v>
          </cell>
          <cell r="AH21">
            <v>0</v>
          </cell>
          <cell r="AI21">
            <v>0</v>
          </cell>
          <cell r="AJ21">
            <v>0</v>
          </cell>
          <cell r="AK21">
            <v>0</v>
          </cell>
          <cell r="AL21">
            <v>0</v>
          </cell>
          <cell r="AN21">
            <v>0</v>
          </cell>
          <cell r="AO21">
            <v>0</v>
          </cell>
          <cell r="AP21">
            <v>0</v>
          </cell>
          <cell r="AQ21">
            <v>0</v>
          </cell>
          <cell r="AR21">
            <v>0</v>
          </cell>
          <cell r="AS21">
            <v>0</v>
          </cell>
          <cell r="AU21">
            <v>0</v>
          </cell>
          <cell r="AV21">
            <v>0</v>
          </cell>
          <cell r="AW21">
            <v>0</v>
          </cell>
          <cell r="AX21">
            <v>0</v>
          </cell>
          <cell r="AY21">
            <v>0</v>
          </cell>
          <cell r="AZ21">
            <v>0</v>
          </cell>
          <cell r="BB21">
            <v>0</v>
          </cell>
          <cell r="BC21">
            <v>0</v>
          </cell>
          <cell r="BD21">
            <v>0</v>
          </cell>
          <cell r="BE21">
            <v>0</v>
          </cell>
          <cell r="BF21">
            <v>0</v>
          </cell>
          <cell r="BG21">
            <v>0</v>
          </cell>
          <cell r="BI21">
            <v>0</v>
          </cell>
          <cell r="BJ21">
            <v>0</v>
          </cell>
          <cell r="BK21">
            <v>0</v>
          </cell>
          <cell r="BL21">
            <v>0</v>
          </cell>
          <cell r="BM21">
            <v>0</v>
          </cell>
          <cell r="BN21">
            <v>0</v>
          </cell>
          <cell r="BP21">
            <v>0</v>
          </cell>
          <cell r="BQ21">
            <v>0</v>
          </cell>
          <cell r="BR21">
            <v>0</v>
          </cell>
          <cell r="BS21">
            <v>0</v>
          </cell>
          <cell r="BT21">
            <v>0</v>
          </cell>
          <cell r="BU21">
            <v>0</v>
          </cell>
          <cell r="BW21">
            <v>0</v>
          </cell>
          <cell r="BX21">
            <v>0</v>
          </cell>
          <cell r="BY21">
            <v>0</v>
          </cell>
          <cell r="BZ21">
            <v>0</v>
          </cell>
          <cell r="CA21">
            <v>0</v>
          </cell>
          <cell r="CB21">
            <v>0</v>
          </cell>
          <cell r="CD21">
            <v>0</v>
          </cell>
          <cell r="CE21">
            <v>0</v>
          </cell>
          <cell r="CF21">
            <v>0</v>
          </cell>
          <cell r="CG21">
            <v>0</v>
          </cell>
          <cell r="CH21">
            <v>0</v>
          </cell>
          <cell r="CI21">
            <v>0</v>
          </cell>
          <cell r="CK21">
            <v>0</v>
          </cell>
          <cell r="CL21">
            <v>0</v>
          </cell>
          <cell r="CM21">
            <v>0</v>
          </cell>
          <cell r="CN21">
            <v>0</v>
          </cell>
          <cell r="CO21">
            <v>0</v>
          </cell>
          <cell r="CP21">
            <v>0</v>
          </cell>
          <cell r="CR21">
            <v>0</v>
          </cell>
          <cell r="CS21">
            <v>0</v>
          </cell>
          <cell r="CT21">
            <v>0</v>
          </cell>
          <cell r="CU21">
            <v>0</v>
          </cell>
          <cell r="CV21">
            <v>0</v>
          </cell>
          <cell r="CW21">
            <v>0</v>
          </cell>
          <cell r="CY21">
            <v>0</v>
          </cell>
          <cell r="CZ21">
            <v>0</v>
          </cell>
          <cell r="DA21">
            <v>0</v>
          </cell>
          <cell r="DB21">
            <v>0</v>
          </cell>
          <cell r="DC21">
            <v>0</v>
          </cell>
          <cell r="DD21">
            <v>0</v>
          </cell>
          <cell r="DF21">
            <v>0</v>
          </cell>
          <cell r="DG21">
            <v>0</v>
          </cell>
          <cell r="DH21">
            <v>0</v>
          </cell>
          <cell r="DI21">
            <v>0</v>
          </cell>
          <cell r="DJ21">
            <v>0</v>
          </cell>
          <cell r="DK21">
            <v>0</v>
          </cell>
          <cell r="DM21">
            <v>0</v>
          </cell>
          <cell r="DN21">
            <v>0</v>
          </cell>
          <cell r="DO21">
            <v>0</v>
          </cell>
          <cell r="DP21">
            <v>0</v>
          </cell>
          <cell r="DQ21">
            <v>0</v>
          </cell>
          <cell r="DR21">
            <v>0</v>
          </cell>
          <cell r="DT21">
            <v>0</v>
          </cell>
          <cell r="DU21">
            <v>0</v>
          </cell>
          <cell r="DV21">
            <v>0</v>
          </cell>
          <cell r="DW21">
            <v>0</v>
          </cell>
          <cell r="DX21">
            <v>0</v>
          </cell>
          <cell r="DY21">
            <v>0</v>
          </cell>
          <cell r="EA21">
            <v>0</v>
          </cell>
          <cell r="EB21">
            <v>0</v>
          </cell>
          <cell r="EC21">
            <v>0</v>
          </cell>
          <cell r="ED21">
            <v>0</v>
          </cell>
          <cell r="EE21">
            <v>0</v>
          </cell>
          <cell r="EF21">
            <v>0</v>
          </cell>
          <cell r="EH21">
            <v>0</v>
          </cell>
          <cell r="EI21">
            <v>0</v>
          </cell>
          <cell r="EJ21">
            <v>0</v>
          </cell>
          <cell r="EK21">
            <v>0</v>
          </cell>
          <cell r="EL21">
            <v>0</v>
          </cell>
          <cell r="EM21">
            <v>0</v>
          </cell>
          <cell r="EO21">
            <v>0</v>
          </cell>
          <cell r="EP21">
            <v>0</v>
          </cell>
          <cell r="EQ21">
            <v>0</v>
          </cell>
          <cell r="ER21">
            <v>0</v>
          </cell>
          <cell r="ES21">
            <v>0</v>
          </cell>
          <cell r="ET21">
            <v>0</v>
          </cell>
          <cell r="EV21">
            <v>0</v>
          </cell>
          <cell r="EW21">
            <v>0</v>
          </cell>
          <cell r="EX21">
            <v>0</v>
          </cell>
          <cell r="EY21">
            <v>0</v>
          </cell>
          <cell r="EZ21">
            <v>0</v>
          </cell>
          <cell r="FA21">
            <v>0</v>
          </cell>
          <cell r="FC21">
            <v>0</v>
          </cell>
          <cell r="FD21">
            <v>0</v>
          </cell>
          <cell r="FE21">
            <v>0</v>
          </cell>
          <cell r="FF21">
            <v>0</v>
          </cell>
          <cell r="FG21">
            <v>0</v>
          </cell>
          <cell r="FH21">
            <v>0</v>
          </cell>
          <cell r="FJ21">
            <v>0</v>
          </cell>
          <cell r="FK21">
            <v>0</v>
          </cell>
          <cell r="FL21">
            <v>0</v>
          </cell>
          <cell r="FM21">
            <v>0</v>
          </cell>
          <cell r="FN21">
            <v>0</v>
          </cell>
          <cell r="FO21">
            <v>0</v>
          </cell>
          <cell r="FQ21">
            <v>0</v>
          </cell>
          <cell r="FR21">
            <v>0</v>
          </cell>
          <cell r="FS21">
            <v>0</v>
          </cell>
          <cell r="FT21">
            <v>0</v>
          </cell>
          <cell r="FU21">
            <v>0</v>
          </cell>
          <cell r="FV21">
            <v>0</v>
          </cell>
          <cell r="FX21">
            <v>0</v>
          </cell>
          <cell r="FY21">
            <v>0</v>
          </cell>
          <cell r="FZ21">
            <v>0</v>
          </cell>
          <cell r="GA21">
            <v>0</v>
          </cell>
          <cell r="GB21">
            <v>0</v>
          </cell>
          <cell r="GC21">
            <v>0</v>
          </cell>
          <cell r="GE21">
            <v>0</v>
          </cell>
          <cell r="GF21">
            <v>0</v>
          </cell>
          <cell r="GG21">
            <v>0</v>
          </cell>
          <cell r="GH21">
            <v>0</v>
          </cell>
          <cell r="GI21">
            <v>0</v>
          </cell>
          <cell r="GJ21">
            <v>0</v>
          </cell>
          <cell r="GL21">
            <v>0</v>
          </cell>
          <cell r="GM21">
            <v>0</v>
          </cell>
          <cell r="GN21">
            <v>0</v>
          </cell>
          <cell r="GO21">
            <v>0</v>
          </cell>
          <cell r="GP21">
            <v>0</v>
          </cell>
          <cell r="GQ21">
            <v>0</v>
          </cell>
          <cell r="GS21">
            <v>0</v>
          </cell>
          <cell r="GT21">
            <v>0</v>
          </cell>
          <cell r="GU21">
            <v>0</v>
          </cell>
          <cell r="GV21">
            <v>0</v>
          </cell>
          <cell r="GW21">
            <v>0</v>
          </cell>
          <cell r="GX21">
            <v>0</v>
          </cell>
          <cell r="GZ21">
            <v>0</v>
          </cell>
          <cell r="HA21">
            <v>0</v>
          </cell>
          <cell r="HB21">
            <v>0</v>
          </cell>
          <cell r="HC21">
            <v>0</v>
          </cell>
          <cell r="HD21">
            <v>0</v>
          </cell>
          <cell r="HE21">
            <v>0</v>
          </cell>
          <cell r="HG21">
            <v>0</v>
          </cell>
          <cell r="HH21">
            <v>0</v>
          </cell>
          <cell r="HI21">
            <v>0</v>
          </cell>
          <cell r="HJ21">
            <v>0</v>
          </cell>
          <cell r="HK21">
            <v>0</v>
          </cell>
          <cell r="HL21">
            <v>0</v>
          </cell>
          <cell r="HN21">
            <v>0</v>
          </cell>
          <cell r="HO21">
            <v>0</v>
          </cell>
          <cell r="HP21">
            <v>0</v>
          </cell>
          <cell r="HQ21">
            <v>0</v>
          </cell>
          <cell r="HR21">
            <v>0</v>
          </cell>
          <cell r="HS21">
            <v>0</v>
          </cell>
          <cell r="HU21">
            <v>0</v>
          </cell>
          <cell r="HV21">
            <v>0</v>
          </cell>
          <cell r="HW21">
            <v>0</v>
          </cell>
          <cell r="HX21">
            <v>0</v>
          </cell>
          <cell r="HY21">
            <v>0</v>
          </cell>
          <cell r="HZ21">
            <v>0</v>
          </cell>
          <cell r="IB21">
            <v>0</v>
          </cell>
          <cell r="IC21">
            <v>0</v>
          </cell>
          <cell r="ID21">
            <v>0</v>
          </cell>
          <cell r="IE21">
            <v>0</v>
          </cell>
          <cell r="IF21">
            <v>0</v>
          </cell>
          <cell r="IG21">
            <v>0</v>
          </cell>
          <cell r="II21">
            <v>0</v>
          </cell>
          <cell r="IJ21">
            <v>0</v>
          </cell>
          <cell r="IK21">
            <v>0</v>
          </cell>
          <cell r="IL21">
            <v>0</v>
          </cell>
          <cell r="IM21">
            <v>0</v>
          </cell>
          <cell r="IN21">
            <v>0</v>
          </cell>
          <cell r="IP21">
            <v>0</v>
          </cell>
          <cell r="IQ21">
            <v>0</v>
          </cell>
          <cell r="IR21">
            <v>0</v>
          </cell>
          <cell r="IS21">
            <v>0</v>
          </cell>
          <cell r="IT21">
            <v>0</v>
          </cell>
          <cell r="IU21">
            <v>0</v>
          </cell>
          <cell r="IW21">
            <v>0</v>
          </cell>
          <cell r="IX21">
            <v>0</v>
          </cell>
          <cell r="IY21">
            <v>0</v>
          </cell>
          <cell r="IZ21">
            <v>0</v>
          </cell>
          <cell r="JA21">
            <v>0</v>
          </cell>
          <cell r="JB21">
            <v>0</v>
          </cell>
          <cell r="JD21">
            <v>0</v>
          </cell>
          <cell r="JE21">
            <v>0</v>
          </cell>
          <cell r="JF21">
            <v>0</v>
          </cell>
          <cell r="JG21">
            <v>0</v>
          </cell>
          <cell r="JH21">
            <v>0</v>
          </cell>
          <cell r="JI21">
            <v>0</v>
          </cell>
          <cell r="JK21">
            <v>0</v>
          </cell>
          <cell r="JL21">
            <v>0</v>
          </cell>
          <cell r="JM21">
            <v>0</v>
          </cell>
          <cell r="JN21">
            <v>0</v>
          </cell>
          <cell r="JO21">
            <v>0</v>
          </cell>
          <cell r="JP21">
            <v>0</v>
          </cell>
          <cell r="JR21">
            <v>0</v>
          </cell>
          <cell r="JS21">
            <v>0</v>
          </cell>
          <cell r="JT21">
            <v>0</v>
          </cell>
          <cell r="JU21">
            <v>0</v>
          </cell>
          <cell r="JV21">
            <v>0</v>
          </cell>
          <cell r="JW21">
            <v>0</v>
          </cell>
          <cell r="JY21">
            <v>0</v>
          </cell>
          <cell r="JZ21">
            <v>0</v>
          </cell>
          <cell r="KA21">
            <v>0</v>
          </cell>
          <cell r="KB21">
            <v>0</v>
          </cell>
          <cell r="KC21">
            <v>0</v>
          </cell>
          <cell r="KD21">
            <v>0</v>
          </cell>
          <cell r="KF21">
            <v>0</v>
          </cell>
          <cell r="KG21">
            <v>0</v>
          </cell>
          <cell r="KH21">
            <v>0</v>
          </cell>
          <cell r="KI21">
            <v>0</v>
          </cell>
          <cell r="KJ21">
            <v>0</v>
          </cell>
          <cell r="KK21">
            <v>0</v>
          </cell>
          <cell r="KM21">
            <v>0</v>
          </cell>
          <cell r="KN21">
            <v>0</v>
          </cell>
          <cell r="KO21">
            <v>0</v>
          </cell>
          <cell r="KP21">
            <v>0</v>
          </cell>
          <cell r="KQ21">
            <v>0</v>
          </cell>
          <cell r="KR21">
            <v>0</v>
          </cell>
          <cell r="KT21">
            <v>0</v>
          </cell>
          <cell r="KU21">
            <v>0</v>
          </cell>
          <cell r="KV21">
            <v>0</v>
          </cell>
          <cell r="KW21">
            <v>0</v>
          </cell>
          <cell r="KX21">
            <v>0</v>
          </cell>
          <cell r="KY21">
            <v>0</v>
          </cell>
          <cell r="LA21">
            <v>0</v>
          </cell>
          <cell r="LB21">
            <v>0</v>
          </cell>
          <cell r="LC21">
            <v>0</v>
          </cell>
          <cell r="LD21">
            <v>0</v>
          </cell>
          <cell r="LE21">
            <v>0</v>
          </cell>
          <cell r="LF21">
            <v>0</v>
          </cell>
          <cell r="LH21">
            <v>0</v>
          </cell>
          <cell r="LI21">
            <v>0</v>
          </cell>
          <cell r="LJ21">
            <v>0</v>
          </cell>
          <cell r="LK21">
            <v>0</v>
          </cell>
          <cell r="LL21">
            <v>0</v>
          </cell>
          <cell r="LM21">
            <v>0</v>
          </cell>
          <cell r="LO21">
            <v>0</v>
          </cell>
          <cell r="LP21">
            <v>0</v>
          </cell>
          <cell r="LQ21">
            <v>0</v>
          </cell>
          <cell r="LR21">
            <v>0</v>
          </cell>
          <cell r="LS21">
            <v>0</v>
          </cell>
          <cell r="LT21">
            <v>0</v>
          </cell>
          <cell r="LV21">
            <v>0</v>
          </cell>
          <cell r="LW21">
            <v>0</v>
          </cell>
          <cell r="LX21">
            <v>0</v>
          </cell>
          <cell r="LY21">
            <v>0</v>
          </cell>
          <cell r="LZ21">
            <v>0</v>
          </cell>
          <cell r="MA21">
            <v>0</v>
          </cell>
          <cell r="MC21">
            <v>0</v>
          </cell>
          <cell r="MD21">
            <v>0</v>
          </cell>
          <cell r="ME21">
            <v>0</v>
          </cell>
          <cell r="MF21">
            <v>0</v>
          </cell>
          <cell r="MG21">
            <v>0</v>
          </cell>
          <cell r="MH21">
            <v>0</v>
          </cell>
          <cell r="MJ21">
            <v>0</v>
          </cell>
          <cell r="MK21">
            <v>0</v>
          </cell>
          <cell r="ML21">
            <v>0</v>
          </cell>
          <cell r="MM21">
            <v>0</v>
          </cell>
          <cell r="MN21">
            <v>0</v>
          </cell>
          <cell r="MO21">
            <v>0</v>
          </cell>
          <cell r="MQ21">
            <v>0</v>
          </cell>
          <cell r="MR21">
            <v>0</v>
          </cell>
          <cell r="MS21">
            <v>0</v>
          </cell>
          <cell r="MT21">
            <v>0</v>
          </cell>
          <cell r="MU21">
            <v>0</v>
          </cell>
          <cell r="MV21">
            <v>0</v>
          </cell>
          <cell r="MX21">
            <v>0</v>
          </cell>
          <cell r="MY21">
            <v>0</v>
          </cell>
          <cell r="MZ21">
            <v>0</v>
          </cell>
          <cell r="NA21">
            <v>0</v>
          </cell>
          <cell r="NB21">
            <v>0</v>
          </cell>
          <cell r="NC21">
            <v>0</v>
          </cell>
          <cell r="NE21">
            <v>0</v>
          </cell>
          <cell r="NF21">
            <v>0</v>
          </cell>
          <cell r="NG21">
            <v>0</v>
          </cell>
          <cell r="NH21">
            <v>0</v>
          </cell>
          <cell r="NI21">
            <v>0</v>
          </cell>
          <cell r="NJ21">
            <v>0</v>
          </cell>
          <cell r="NL21">
            <v>0</v>
          </cell>
          <cell r="NM21">
            <v>0</v>
          </cell>
          <cell r="NN21">
            <v>0</v>
          </cell>
          <cell r="NO21">
            <v>0</v>
          </cell>
          <cell r="NP21">
            <v>0</v>
          </cell>
          <cell r="NQ21">
            <v>0</v>
          </cell>
          <cell r="NS21">
            <v>0</v>
          </cell>
          <cell r="NT21">
            <v>0</v>
          </cell>
        </row>
        <row r="22">
          <cell r="AB22">
            <v>0</v>
          </cell>
          <cell r="AC22">
            <v>0</v>
          </cell>
          <cell r="AD22">
            <v>0</v>
          </cell>
          <cell r="AE22">
            <v>0</v>
          </cell>
          <cell r="AG22">
            <v>0</v>
          </cell>
          <cell r="AH22">
            <v>0</v>
          </cell>
          <cell r="AI22">
            <v>0</v>
          </cell>
          <cell r="AJ22">
            <v>0</v>
          </cell>
          <cell r="AK22">
            <v>0</v>
          </cell>
          <cell r="AL22">
            <v>0</v>
          </cell>
          <cell r="AN22">
            <v>0</v>
          </cell>
          <cell r="AO22">
            <v>0</v>
          </cell>
          <cell r="AP22">
            <v>0</v>
          </cell>
          <cell r="AQ22">
            <v>0</v>
          </cell>
          <cell r="AR22">
            <v>0</v>
          </cell>
          <cell r="AS22">
            <v>0</v>
          </cell>
          <cell r="AU22">
            <v>0</v>
          </cell>
          <cell r="AV22">
            <v>0</v>
          </cell>
          <cell r="AW22">
            <v>0</v>
          </cell>
          <cell r="AX22">
            <v>0</v>
          </cell>
          <cell r="AY22">
            <v>0</v>
          </cell>
          <cell r="AZ22">
            <v>0</v>
          </cell>
          <cell r="BB22">
            <v>0</v>
          </cell>
          <cell r="BC22">
            <v>0</v>
          </cell>
          <cell r="BD22">
            <v>0</v>
          </cell>
          <cell r="BE22">
            <v>0</v>
          </cell>
          <cell r="BF22">
            <v>0</v>
          </cell>
          <cell r="BG22">
            <v>0</v>
          </cell>
          <cell r="BI22">
            <v>0</v>
          </cell>
          <cell r="BJ22">
            <v>0</v>
          </cell>
          <cell r="BK22">
            <v>0</v>
          </cell>
          <cell r="BL22">
            <v>0</v>
          </cell>
          <cell r="BM22">
            <v>0</v>
          </cell>
          <cell r="BN22">
            <v>0</v>
          </cell>
          <cell r="BP22">
            <v>0</v>
          </cell>
          <cell r="BQ22">
            <v>0</v>
          </cell>
          <cell r="BR22">
            <v>0</v>
          </cell>
          <cell r="BS22">
            <v>0</v>
          </cell>
          <cell r="BT22">
            <v>0</v>
          </cell>
          <cell r="BU22">
            <v>0</v>
          </cell>
          <cell r="BW22">
            <v>0</v>
          </cell>
          <cell r="BX22">
            <v>0</v>
          </cell>
          <cell r="BY22">
            <v>0</v>
          </cell>
          <cell r="BZ22">
            <v>0</v>
          </cell>
          <cell r="CA22">
            <v>0</v>
          </cell>
          <cell r="CB22">
            <v>0</v>
          </cell>
          <cell r="CD22">
            <v>0</v>
          </cell>
          <cell r="CE22">
            <v>0</v>
          </cell>
          <cell r="CF22">
            <v>0</v>
          </cell>
          <cell r="CG22">
            <v>0</v>
          </cell>
          <cell r="CH22">
            <v>0</v>
          </cell>
          <cell r="CI22">
            <v>0</v>
          </cell>
          <cell r="CK22">
            <v>0</v>
          </cell>
          <cell r="CL22">
            <v>0</v>
          </cell>
          <cell r="CM22">
            <v>0</v>
          </cell>
          <cell r="CN22">
            <v>0</v>
          </cell>
          <cell r="CO22">
            <v>0</v>
          </cell>
          <cell r="CP22">
            <v>0</v>
          </cell>
          <cell r="CR22">
            <v>0</v>
          </cell>
          <cell r="CS22">
            <v>0</v>
          </cell>
          <cell r="CT22">
            <v>0</v>
          </cell>
          <cell r="CU22">
            <v>0</v>
          </cell>
          <cell r="CV22">
            <v>0</v>
          </cell>
          <cell r="CW22">
            <v>0</v>
          </cell>
          <cell r="CY22">
            <v>0</v>
          </cell>
          <cell r="CZ22">
            <v>0</v>
          </cell>
          <cell r="DA22">
            <v>0</v>
          </cell>
          <cell r="DB22">
            <v>0</v>
          </cell>
          <cell r="DC22">
            <v>0</v>
          </cell>
          <cell r="DD22">
            <v>0</v>
          </cell>
          <cell r="DF22">
            <v>0</v>
          </cell>
          <cell r="DG22">
            <v>0</v>
          </cell>
          <cell r="DH22">
            <v>0</v>
          </cell>
          <cell r="DI22">
            <v>0</v>
          </cell>
          <cell r="DJ22">
            <v>0</v>
          </cell>
          <cell r="DK22">
            <v>0</v>
          </cell>
          <cell r="DM22">
            <v>0</v>
          </cell>
          <cell r="DN22">
            <v>0</v>
          </cell>
          <cell r="DO22">
            <v>0</v>
          </cell>
          <cell r="DP22">
            <v>0</v>
          </cell>
          <cell r="DQ22">
            <v>0</v>
          </cell>
          <cell r="DR22">
            <v>0</v>
          </cell>
          <cell r="DT22">
            <v>0</v>
          </cell>
          <cell r="DU22">
            <v>0</v>
          </cell>
          <cell r="DV22">
            <v>0</v>
          </cell>
          <cell r="DW22">
            <v>0</v>
          </cell>
          <cell r="DX22">
            <v>0</v>
          </cell>
          <cell r="DY22">
            <v>0</v>
          </cell>
          <cell r="EA22">
            <v>0</v>
          </cell>
          <cell r="EB22">
            <v>0</v>
          </cell>
          <cell r="EC22">
            <v>0</v>
          </cell>
          <cell r="ED22">
            <v>0</v>
          </cell>
          <cell r="EE22">
            <v>0</v>
          </cell>
          <cell r="EF22">
            <v>0</v>
          </cell>
          <cell r="EH22">
            <v>0</v>
          </cell>
          <cell r="EI22">
            <v>0</v>
          </cell>
          <cell r="EJ22">
            <v>0</v>
          </cell>
          <cell r="EK22">
            <v>0</v>
          </cell>
          <cell r="EL22">
            <v>0</v>
          </cell>
          <cell r="EM22">
            <v>0</v>
          </cell>
          <cell r="EO22">
            <v>0</v>
          </cell>
          <cell r="EP22">
            <v>0</v>
          </cell>
          <cell r="EQ22">
            <v>0</v>
          </cell>
          <cell r="ER22">
            <v>0</v>
          </cell>
          <cell r="ES22">
            <v>0</v>
          </cell>
          <cell r="ET22">
            <v>0</v>
          </cell>
          <cell r="EV22">
            <v>0</v>
          </cell>
          <cell r="EW22">
            <v>0</v>
          </cell>
          <cell r="EX22">
            <v>0</v>
          </cell>
          <cell r="EY22">
            <v>0</v>
          </cell>
          <cell r="EZ22">
            <v>0</v>
          </cell>
          <cell r="FA22">
            <v>0</v>
          </cell>
          <cell r="FC22">
            <v>0</v>
          </cell>
          <cell r="FD22">
            <v>0</v>
          </cell>
          <cell r="FE22">
            <v>0</v>
          </cell>
          <cell r="FF22">
            <v>0</v>
          </cell>
          <cell r="FG22">
            <v>0</v>
          </cell>
          <cell r="FH22">
            <v>0</v>
          </cell>
          <cell r="FJ22">
            <v>0</v>
          </cell>
          <cell r="FK22">
            <v>0</v>
          </cell>
          <cell r="FL22">
            <v>0</v>
          </cell>
          <cell r="FM22">
            <v>0</v>
          </cell>
          <cell r="FN22">
            <v>0</v>
          </cell>
          <cell r="FO22">
            <v>0</v>
          </cell>
          <cell r="FQ22">
            <v>0</v>
          </cell>
          <cell r="FR22">
            <v>0</v>
          </cell>
          <cell r="FS22">
            <v>0</v>
          </cell>
          <cell r="FT22">
            <v>0</v>
          </cell>
          <cell r="FU22">
            <v>0</v>
          </cell>
          <cell r="FV22">
            <v>0</v>
          </cell>
          <cell r="FX22">
            <v>0</v>
          </cell>
          <cell r="FY22">
            <v>0</v>
          </cell>
          <cell r="FZ22">
            <v>0</v>
          </cell>
          <cell r="GA22">
            <v>0</v>
          </cell>
          <cell r="GB22">
            <v>0</v>
          </cell>
          <cell r="GC22">
            <v>0</v>
          </cell>
          <cell r="GE22">
            <v>0</v>
          </cell>
          <cell r="GF22">
            <v>0</v>
          </cell>
          <cell r="GG22">
            <v>0</v>
          </cell>
          <cell r="GH22">
            <v>0</v>
          </cell>
          <cell r="GI22">
            <v>0</v>
          </cell>
          <cell r="GJ22">
            <v>0</v>
          </cell>
          <cell r="GL22">
            <v>0</v>
          </cell>
          <cell r="GM22">
            <v>0</v>
          </cell>
          <cell r="GN22">
            <v>0</v>
          </cell>
          <cell r="GO22">
            <v>0</v>
          </cell>
          <cell r="GP22">
            <v>0</v>
          </cell>
          <cell r="GQ22">
            <v>0</v>
          </cell>
          <cell r="GS22">
            <v>0</v>
          </cell>
          <cell r="GT22">
            <v>0</v>
          </cell>
          <cell r="GU22">
            <v>0</v>
          </cell>
          <cell r="GV22">
            <v>0</v>
          </cell>
          <cell r="GW22">
            <v>0</v>
          </cell>
          <cell r="GX22">
            <v>0</v>
          </cell>
          <cell r="GZ22">
            <v>0</v>
          </cell>
          <cell r="HA22">
            <v>0</v>
          </cell>
          <cell r="HB22">
            <v>0</v>
          </cell>
          <cell r="HC22">
            <v>0</v>
          </cell>
          <cell r="HD22">
            <v>0</v>
          </cell>
          <cell r="HE22">
            <v>0</v>
          </cell>
          <cell r="HG22">
            <v>0</v>
          </cell>
          <cell r="HH22">
            <v>0</v>
          </cell>
          <cell r="HI22">
            <v>0</v>
          </cell>
          <cell r="HJ22">
            <v>0</v>
          </cell>
          <cell r="HK22">
            <v>0</v>
          </cell>
          <cell r="HL22">
            <v>0</v>
          </cell>
          <cell r="HN22">
            <v>0</v>
          </cell>
          <cell r="HO22">
            <v>0</v>
          </cell>
          <cell r="HP22">
            <v>0</v>
          </cell>
          <cell r="HQ22">
            <v>0</v>
          </cell>
          <cell r="HR22">
            <v>0</v>
          </cell>
          <cell r="HS22">
            <v>0</v>
          </cell>
          <cell r="HU22">
            <v>0</v>
          </cell>
          <cell r="HV22">
            <v>0</v>
          </cell>
          <cell r="HW22">
            <v>0</v>
          </cell>
          <cell r="HX22">
            <v>0</v>
          </cell>
          <cell r="HY22">
            <v>0</v>
          </cell>
          <cell r="HZ22">
            <v>0</v>
          </cell>
          <cell r="IB22">
            <v>0</v>
          </cell>
          <cell r="IC22">
            <v>0</v>
          </cell>
          <cell r="ID22">
            <v>0</v>
          </cell>
          <cell r="IE22">
            <v>0</v>
          </cell>
          <cell r="IF22">
            <v>0</v>
          </cell>
          <cell r="IG22">
            <v>0</v>
          </cell>
          <cell r="II22">
            <v>0</v>
          </cell>
          <cell r="IJ22">
            <v>0</v>
          </cell>
          <cell r="IK22">
            <v>0</v>
          </cell>
          <cell r="IL22">
            <v>0</v>
          </cell>
          <cell r="IM22">
            <v>0</v>
          </cell>
          <cell r="IN22">
            <v>0</v>
          </cell>
          <cell r="IP22">
            <v>0</v>
          </cell>
          <cell r="IQ22">
            <v>0</v>
          </cell>
          <cell r="IR22">
            <v>0</v>
          </cell>
          <cell r="IS22">
            <v>0</v>
          </cell>
          <cell r="IT22">
            <v>0</v>
          </cell>
          <cell r="IU22">
            <v>0</v>
          </cell>
          <cell r="IW22">
            <v>0</v>
          </cell>
          <cell r="IX22">
            <v>0</v>
          </cell>
          <cell r="IY22">
            <v>0</v>
          </cell>
          <cell r="IZ22">
            <v>0</v>
          </cell>
          <cell r="JA22">
            <v>0</v>
          </cell>
          <cell r="JB22">
            <v>0</v>
          </cell>
          <cell r="JD22">
            <v>0</v>
          </cell>
          <cell r="JE22">
            <v>0</v>
          </cell>
          <cell r="JF22">
            <v>0</v>
          </cell>
          <cell r="JG22">
            <v>0</v>
          </cell>
          <cell r="JH22">
            <v>0</v>
          </cell>
          <cell r="JI22">
            <v>0</v>
          </cell>
          <cell r="JK22">
            <v>0</v>
          </cell>
          <cell r="JL22">
            <v>0</v>
          </cell>
          <cell r="JM22">
            <v>0</v>
          </cell>
          <cell r="JN22">
            <v>0</v>
          </cell>
          <cell r="JO22">
            <v>0</v>
          </cell>
          <cell r="JP22">
            <v>0</v>
          </cell>
          <cell r="JR22">
            <v>0</v>
          </cell>
          <cell r="JS22">
            <v>0</v>
          </cell>
          <cell r="JT22">
            <v>0</v>
          </cell>
          <cell r="JU22">
            <v>0</v>
          </cell>
          <cell r="JV22">
            <v>0</v>
          </cell>
          <cell r="JW22">
            <v>0</v>
          </cell>
          <cell r="JY22">
            <v>0</v>
          </cell>
          <cell r="JZ22">
            <v>0</v>
          </cell>
          <cell r="KA22">
            <v>0</v>
          </cell>
          <cell r="KB22">
            <v>0</v>
          </cell>
          <cell r="KC22">
            <v>0</v>
          </cell>
          <cell r="KD22">
            <v>0</v>
          </cell>
          <cell r="KF22">
            <v>0</v>
          </cell>
          <cell r="KG22">
            <v>0</v>
          </cell>
          <cell r="KH22">
            <v>0</v>
          </cell>
          <cell r="KI22">
            <v>0</v>
          </cell>
          <cell r="KJ22">
            <v>0</v>
          </cell>
          <cell r="KK22">
            <v>0</v>
          </cell>
          <cell r="KM22">
            <v>0</v>
          </cell>
          <cell r="KN22">
            <v>0</v>
          </cell>
          <cell r="KO22">
            <v>0</v>
          </cell>
          <cell r="KP22">
            <v>0</v>
          </cell>
          <cell r="KQ22">
            <v>0</v>
          </cell>
          <cell r="KR22">
            <v>0</v>
          </cell>
          <cell r="KT22">
            <v>0</v>
          </cell>
          <cell r="KU22">
            <v>0</v>
          </cell>
          <cell r="KV22">
            <v>0</v>
          </cell>
          <cell r="KW22">
            <v>0</v>
          </cell>
          <cell r="KX22">
            <v>0</v>
          </cell>
          <cell r="KY22">
            <v>0</v>
          </cell>
          <cell r="LA22">
            <v>0</v>
          </cell>
          <cell r="LB22">
            <v>0</v>
          </cell>
          <cell r="LC22">
            <v>0</v>
          </cell>
          <cell r="LD22">
            <v>0</v>
          </cell>
          <cell r="LE22">
            <v>0</v>
          </cell>
          <cell r="LF22">
            <v>0</v>
          </cell>
          <cell r="LH22">
            <v>0</v>
          </cell>
          <cell r="LI22">
            <v>0</v>
          </cell>
          <cell r="LJ22">
            <v>0</v>
          </cell>
          <cell r="LK22">
            <v>0</v>
          </cell>
          <cell r="LL22">
            <v>0</v>
          </cell>
          <cell r="LM22">
            <v>0</v>
          </cell>
          <cell r="LO22">
            <v>0</v>
          </cell>
          <cell r="LP22">
            <v>0</v>
          </cell>
          <cell r="LQ22">
            <v>0</v>
          </cell>
          <cell r="LR22">
            <v>0</v>
          </cell>
          <cell r="LS22">
            <v>0</v>
          </cell>
          <cell r="LT22">
            <v>0</v>
          </cell>
          <cell r="LV22">
            <v>0</v>
          </cell>
          <cell r="LW22">
            <v>0</v>
          </cell>
          <cell r="LX22">
            <v>0</v>
          </cell>
          <cell r="LY22">
            <v>0</v>
          </cell>
          <cell r="LZ22">
            <v>0</v>
          </cell>
          <cell r="MA22">
            <v>0</v>
          </cell>
          <cell r="MC22">
            <v>0</v>
          </cell>
          <cell r="MD22">
            <v>0</v>
          </cell>
          <cell r="ME22">
            <v>0</v>
          </cell>
          <cell r="MF22">
            <v>0</v>
          </cell>
          <cell r="MG22">
            <v>0</v>
          </cell>
          <cell r="MH22">
            <v>0</v>
          </cell>
          <cell r="MJ22">
            <v>0</v>
          </cell>
          <cell r="MK22">
            <v>0</v>
          </cell>
          <cell r="ML22">
            <v>0</v>
          </cell>
          <cell r="MM22">
            <v>0</v>
          </cell>
          <cell r="MN22">
            <v>0</v>
          </cell>
          <cell r="MO22">
            <v>0</v>
          </cell>
          <cell r="MQ22">
            <v>0</v>
          </cell>
          <cell r="MR22">
            <v>0</v>
          </cell>
          <cell r="MS22">
            <v>0</v>
          </cell>
          <cell r="MT22">
            <v>0</v>
          </cell>
          <cell r="MU22">
            <v>0</v>
          </cell>
          <cell r="MV22">
            <v>0</v>
          </cell>
          <cell r="MX22">
            <v>0</v>
          </cell>
          <cell r="MY22">
            <v>0</v>
          </cell>
          <cell r="MZ22">
            <v>0</v>
          </cell>
          <cell r="NA22">
            <v>0</v>
          </cell>
          <cell r="NB22">
            <v>0</v>
          </cell>
          <cell r="NC22">
            <v>0</v>
          </cell>
          <cell r="NE22">
            <v>0</v>
          </cell>
          <cell r="NF22">
            <v>0</v>
          </cell>
          <cell r="NG22">
            <v>0</v>
          </cell>
          <cell r="NH22">
            <v>0</v>
          </cell>
          <cell r="NI22">
            <v>0</v>
          </cell>
          <cell r="NJ22">
            <v>0</v>
          </cell>
          <cell r="NL22">
            <v>0</v>
          </cell>
          <cell r="NM22">
            <v>0</v>
          </cell>
          <cell r="NN22">
            <v>0</v>
          </cell>
          <cell r="NO22">
            <v>0</v>
          </cell>
          <cell r="NP22">
            <v>0</v>
          </cell>
          <cell r="NQ22">
            <v>0</v>
          </cell>
          <cell r="NS22">
            <v>0</v>
          </cell>
          <cell r="NT22">
            <v>0</v>
          </cell>
        </row>
        <row r="23">
          <cell r="AB23">
            <v>0</v>
          </cell>
          <cell r="AC23">
            <v>0</v>
          </cell>
          <cell r="AD23">
            <v>0</v>
          </cell>
          <cell r="AE23">
            <v>0</v>
          </cell>
          <cell r="AG23">
            <v>0</v>
          </cell>
          <cell r="AH23">
            <v>0</v>
          </cell>
          <cell r="AI23">
            <v>0</v>
          </cell>
          <cell r="AJ23">
            <v>0</v>
          </cell>
          <cell r="AK23">
            <v>0</v>
          </cell>
          <cell r="AL23">
            <v>0</v>
          </cell>
          <cell r="AN23">
            <v>0</v>
          </cell>
          <cell r="AO23">
            <v>0</v>
          </cell>
          <cell r="AP23">
            <v>0</v>
          </cell>
          <cell r="AQ23">
            <v>0</v>
          </cell>
          <cell r="AR23">
            <v>0</v>
          </cell>
          <cell r="AS23">
            <v>0</v>
          </cell>
          <cell r="AU23">
            <v>0</v>
          </cell>
          <cell r="AV23">
            <v>0</v>
          </cell>
          <cell r="AW23">
            <v>0</v>
          </cell>
          <cell r="AX23">
            <v>0</v>
          </cell>
          <cell r="AY23">
            <v>0</v>
          </cell>
          <cell r="AZ23">
            <v>0</v>
          </cell>
          <cell r="BB23">
            <v>0</v>
          </cell>
          <cell r="BC23">
            <v>0</v>
          </cell>
          <cell r="BD23">
            <v>0</v>
          </cell>
          <cell r="BE23">
            <v>0</v>
          </cell>
          <cell r="BF23">
            <v>0</v>
          </cell>
          <cell r="BG23">
            <v>0</v>
          </cell>
          <cell r="BI23">
            <v>0</v>
          </cell>
          <cell r="BJ23">
            <v>0</v>
          </cell>
          <cell r="BK23">
            <v>0</v>
          </cell>
          <cell r="BL23">
            <v>0</v>
          </cell>
          <cell r="BM23">
            <v>0</v>
          </cell>
          <cell r="BN23">
            <v>0</v>
          </cell>
          <cell r="BP23">
            <v>0</v>
          </cell>
          <cell r="BQ23">
            <v>0</v>
          </cell>
          <cell r="BR23">
            <v>0</v>
          </cell>
          <cell r="BS23">
            <v>0</v>
          </cell>
          <cell r="BT23">
            <v>0</v>
          </cell>
          <cell r="BU23">
            <v>0</v>
          </cell>
          <cell r="BW23">
            <v>0</v>
          </cell>
          <cell r="BX23">
            <v>0</v>
          </cell>
          <cell r="BY23">
            <v>0</v>
          </cell>
          <cell r="BZ23">
            <v>0</v>
          </cell>
          <cell r="CA23">
            <v>0</v>
          </cell>
          <cell r="CB23">
            <v>0</v>
          </cell>
          <cell r="CD23">
            <v>0</v>
          </cell>
          <cell r="CE23">
            <v>0</v>
          </cell>
          <cell r="CF23">
            <v>0</v>
          </cell>
          <cell r="CG23">
            <v>0</v>
          </cell>
          <cell r="CH23">
            <v>0</v>
          </cell>
          <cell r="CI23">
            <v>0</v>
          </cell>
          <cell r="CK23">
            <v>0</v>
          </cell>
          <cell r="CL23">
            <v>0</v>
          </cell>
          <cell r="CM23">
            <v>0</v>
          </cell>
          <cell r="CN23">
            <v>0</v>
          </cell>
          <cell r="CO23">
            <v>0</v>
          </cell>
          <cell r="CP23">
            <v>0</v>
          </cell>
          <cell r="CR23">
            <v>0</v>
          </cell>
          <cell r="CS23">
            <v>0</v>
          </cell>
          <cell r="CT23">
            <v>0</v>
          </cell>
          <cell r="CU23">
            <v>0</v>
          </cell>
          <cell r="CV23">
            <v>0</v>
          </cell>
          <cell r="CW23">
            <v>0</v>
          </cell>
          <cell r="CY23">
            <v>0</v>
          </cell>
          <cell r="CZ23">
            <v>0</v>
          </cell>
          <cell r="DA23">
            <v>0</v>
          </cell>
          <cell r="DB23">
            <v>0</v>
          </cell>
          <cell r="DC23">
            <v>0</v>
          </cell>
          <cell r="DD23">
            <v>0</v>
          </cell>
          <cell r="DF23">
            <v>0</v>
          </cell>
          <cell r="DG23">
            <v>0</v>
          </cell>
          <cell r="DH23">
            <v>0</v>
          </cell>
          <cell r="DI23">
            <v>0</v>
          </cell>
          <cell r="DJ23">
            <v>0</v>
          </cell>
          <cell r="DK23">
            <v>0</v>
          </cell>
          <cell r="DM23">
            <v>0</v>
          </cell>
          <cell r="DN23">
            <v>0</v>
          </cell>
          <cell r="DO23">
            <v>0</v>
          </cell>
          <cell r="DP23">
            <v>0</v>
          </cell>
          <cell r="DQ23">
            <v>0</v>
          </cell>
          <cell r="DR23">
            <v>0</v>
          </cell>
          <cell r="DT23">
            <v>0</v>
          </cell>
          <cell r="DU23">
            <v>0</v>
          </cell>
          <cell r="DV23">
            <v>0</v>
          </cell>
          <cell r="DW23">
            <v>0</v>
          </cell>
          <cell r="DX23">
            <v>0</v>
          </cell>
          <cell r="DY23">
            <v>0</v>
          </cell>
          <cell r="EA23">
            <v>0</v>
          </cell>
          <cell r="EB23">
            <v>0</v>
          </cell>
          <cell r="EC23">
            <v>0</v>
          </cell>
          <cell r="ED23">
            <v>0</v>
          </cell>
          <cell r="EE23">
            <v>0</v>
          </cell>
          <cell r="EF23">
            <v>0</v>
          </cell>
          <cell r="EH23">
            <v>0</v>
          </cell>
          <cell r="EI23">
            <v>0</v>
          </cell>
          <cell r="EJ23">
            <v>0</v>
          </cell>
          <cell r="EK23">
            <v>0</v>
          </cell>
          <cell r="EL23">
            <v>0</v>
          </cell>
          <cell r="EM23">
            <v>0</v>
          </cell>
          <cell r="EO23">
            <v>0</v>
          </cell>
          <cell r="EP23">
            <v>0</v>
          </cell>
          <cell r="EQ23">
            <v>0</v>
          </cell>
          <cell r="ER23">
            <v>0</v>
          </cell>
          <cell r="ES23">
            <v>0</v>
          </cell>
          <cell r="ET23">
            <v>0</v>
          </cell>
          <cell r="EV23">
            <v>0</v>
          </cell>
          <cell r="EW23">
            <v>0</v>
          </cell>
          <cell r="EX23">
            <v>0</v>
          </cell>
          <cell r="EY23">
            <v>0</v>
          </cell>
          <cell r="EZ23">
            <v>0</v>
          </cell>
          <cell r="FA23">
            <v>0</v>
          </cell>
          <cell r="FC23">
            <v>0</v>
          </cell>
          <cell r="FD23">
            <v>0</v>
          </cell>
          <cell r="FE23">
            <v>0</v>
          </cell>
          <cell r="FF23">
            <v>0</v>
          </cell>
          <cell r="FG23">
            <v>0</v>
          </cell>
          <cell r="FH23">
            <v>0</v>
          </cell>
          <cell r="FJ23">
            <v>0</v>
          </cell>
          <cell r="FK23">
            <v>0</v>
          </cell>
          <cell r="FL23">
            <v>0</v>
          </cell>
          <cell r="FM23">
            <v>0</v>
          </cell>
          <cell r="FN23">
            <v>0</v>
          </cell>
          <cell r="FO23">
            <v>0</v>
          </cell>
          <cell r="FQ23">
            <v>0</v>
          </cell>
          <cell r="FR23">
            <v>0</v>
          </cell>
          <cell r="FS23">
            <v>0</v>
          </cell>
          <cell r="FT23">
            <v>0</v>
          </cell>
          <cell r="FU23">
            <v>0</v>
          </cell>
          <cell r="FV23">
            <v>0</v>
          </cell>
          <cell r="FX23">
            <v>0</v>
          </cell>
          <cell r="FY23">
            <v>0</v>
          </cell>
          <cell r="FZ23">
            <v>0</v>
          </cell>
          <cell r="GA23">
            <v>0</v>
          </cell>
          <cell r="GB23">
            <v>0</v>
          </cell>
          <cell r="GC23">
            <v>0</v>
          </cell>
          <cell r="GE23">
            <v>0</v>
          </cell>
          <cell r="GF23">
            <v>0</v>
          </cell>
          <cell r="GG23">
            <v>0</v>
          </cell>
          <cell r="GH23">
            <v>0</v>
          </cell>
          <cell r="GI23">
            <v>0</v>
          </cell>
          <cell r="GJ23">
            <v>0</v>
          </cell>
          <cell r="GL23">
            <v>0</v>
          </cell>
          <cell r="GM23">
            <v>0</v>
          </cell>
          <cell r="GN23">
            <v>0</v>
          </cell>
          <cell r="GO23">
            <v>0</v>
          </cell>
          <cell r="GP23">
            <v>0</v>
          </cell>
          <cell r="GQ23">
            <v>0</v>
          </cell>
          <cell r="GS23">
            <v>0</v>
          </cell>
          <cell r="GT23">
            <v>0</v>
          </cell>
          <cell r="GU23">
            <v>0</v>
          </cell>
          <cell r="GV23">
            <v>0</v>
          </cell>
          <cell r="GW23">
            <v>0</v>
          </cell>
          <cell r="GX23">
            <v>0</v>
          </cell>
          <cell r="GZ23">
            <v>0</v>
          </cell>
          <cell r="HA23">
            <v>0</v>
          </cell>
          <cell r="HB23">
            <v>0</v>
          </cell>
          <cell r="HC23">
            <v>0</v>
          </cell>
          <cell r="HD23">
            <v>0</v>
          </cell>
          <cell r="HE23">
            <v>0</v>
          </cell>
          <cell r="HG23">
            <v>0</v>
          </cell>
          <cell r="HH23">
            <v>0</v>
          </cell>
          <cell r="HI23">
            <v>0</v>
          </cell>
          <cell r="HJ23">
            <v>0</v>
          </cell>
          <cell r="HK23">
            <v>0</v>
          </cell>
          <cell r="HL23">
            <v>0</v>
          </cell>
          <cell r="HN23">
            <v>0</v>
          </cell>
          <cell r="HO23">
            <v>0</v>
          </cell>
          <cell r="HP23">
            <v>0</v>
          </cell>
          <cell r="HQ23">
            <v>0</v>
          </cell>
          <cell r="HR23">
            <v>0</v>
          </cell>
          <cell r="HS23">
            <v>0</v>
          </cell>
          <cell r="HU23">
            <v>0</v>
          </cell>
          <cell r="HV23">
            <v>0</v>
          </cell>
          <cell r="HW23">
            <v>0</v>
          </cell>
          <cell r="HX23">
            <v>0</v>
          </cell>
          <cell r="HY23">
            <v>0</v>
          </cell>
          <cell r="HZ23">
            <v>0</v>
          </cell>
          <cell r="IB23">
            <v>0</v>
          </cell>
          <cell r="IC23">
            <v>0</v>
          </cell>
          <cell r="ID23">
            <v>0</v>
          </cell>
          <cell r="IE23">
            <v>0</v>
          </cell>
          <cell r="IF23">
            <v>0</v>
          </cell>
          <cell r="IG23">
            <v>0</v>
          </cell>
          <cell r="II23">
            <v>0</v>
          </cell>
          <cell r="IJ23">
            <v>0</v>
          </cell>
          <cell r="IK23">
            <v>0</v>
          </cell>
          <cell r="IL23">
            <v>0</v>
          </cell>
          <cell r="IM23">
            <v>0</v>
          </cell>
          <cell r="IN23">
            <v>0</v>
          </cell>
          <cell r="IP23">
            <v>0</v>
          </cell>
          <cell r="IQ23">
            <v>0</v>
          </cell>
          <cell r="IR23">
            <v>0</v>
          </cell>
          <cell r="IS23">
            <v>0</v>
          </cell>
          <cell r="IT23">
            <v>0</v>
          </cell>
          <cell r="IU23">
            <v>0</v>
          </cell>
          <cell r="IW23">
            <v>0</v>
          </cell>
          <cell r="IX23">
            <v>0</v>
          </cell>
          <cell r="IY23">
            <v>0</v>
          </cell>
          <cell r="IZ23">
            <v>0</v>
          </cell>
          <cell r="JA23">
            <v>0</v>
          </cell>
          <cell r="JB23">
            <v>0</v>
          </cell>
          <cell r="JD23">
            <v>0</v>
          </cell>
          <cell r="JE23">
            <v>0</v>
          </cell>
          <cell r="JF23">
            <v>0</v>
          </cell>
          <cell r="JG23">
            <v>0</v>
          </cell>
          <cell r="JH23">
            <v>0</v>
          </cell>
          <cell r="JI23">
            <v>0</v>
          </cell>
          <cell r="JK23">
            <v>0</v>
          </cell>
          <cell r="JL23">
            <v>0</v>
          </cell>
          <cell r="JM23">
            <v>0</v>
          </cell>
          <cell r="JN23">
            <v>0</v>
          </cell>
          <cell r="JO23">
            <v>0</v>
          </cell>
          <cell r="JP23">
            <v>0</v>
          </cell>
          <cell r="JR23">
            <v>0</v>
          </cell>
          <cell r="JS23">
            <v>0</v>
          </cell>
          <cell r="JT23">
            <v>0</v>
          </cell>
          <cell r="JU23">
            <v>0</v>
          </cell>
          <cell r="JV23">
            <v>0</v>
          </cell>
          <cell r="JW23">
            <v>0</v>
          </cell>
          <cell r="JY23">
            <v>0</v>
          </cell>
          <cell r="JZ23">
            <v>0</v>
          </cell>
          <cell r="KA23">
            <v>0</v>
          </cell>
          <cell r="KB23">
            <v>0</v>
          </cell>
          <cell r="KC23">
            <v>0</v>
          </cell>
          <cell r="KD23">
            <v>0</v>
          </cell>
          <cell r="KF23">
            <v>0</v>
          </cell>
          <cell r="KG23">
            <v>0</v>
          </cell>
          <cell r="KH23">
            <v>0</v>
          </cell>
          <cell r="KI23">
            <v>0</v>
          </cell>
          <cell r="KJ23">
            <v>0</v>
          </cell>
          <cell r="KK23">
            <v>0</v>
          </cell>
          <cell r="KM23">
            <v>0</v>
          </cell>
          <cell r="KN23">
            <v>0</v>
          </cell>
          <cell r="KO23">
            <v>0</v>
          </cell>
          <cell r="KP23">
            <v>0</v>
          </cell>
          <cell r="KQ23">
            <v>0</v>
          </cell>
          <cell r="KR23">
            <v>0</v>
          </cell>
          <cell r="KT23">
            <v>0</v>
          </cell>
          <cell r="KU23">
            <v>0</v>
          </cell>
          <cell r="KV23">
            <v>0</v>
          </cell>
          <cell r="KW23">
            <v>0</v>
          </cell>
          <cell r="KX23">
            <v>0</v>
          </cell>
          <cell r="KY23">
            <v>0</v>
          </cell>
          <cell r="LA23">
            <v>0</v>
          </cell>
          <cell r="LB23">
            <v>0</v>
          </cell>
          <cell r="LC23">
            <v>0</v>
          </cell>
          <cell r="LD23">
            <v>0</v>
          </cell>
          <cell r="LE23">
            <v>0</v>
          </cell>
          <cell r="LF23">
            <v>0</v>
          </cell>
          <cell r="LH23">
            <v>0</v>
          </cell>
          <cell r="LI23">
            <v>0</v>
          </cell>
          <cell r="LJ23">
            <v>0</v>
          </cell>
          <cell r="LK23">
            <v>0</v>
          </cell>
          <cell r="LL23">
            <v>0</v>
          </cell>
          <cell r="LM23">
            <v>0</v>
          </cell>
          <cell r="LO23">
            <v>0</v>
          </cell>
          <cell r="LP23">
            <v>0</v>
          </cell>
          <cell r="LQ23">
            <v>0</v>
          </cell>
          <cell r="LR23">
            <v>0</v>
          </cell>
          <cell r="LS23">
            <v>0</v>
          </cell>
          <cell r="LT23">
            <v>0</v>
          </cell>
          <cell r="LV23">
            <v>0</v>
          </cell>
          <cell r="LW23">
            <v>0</v>
          </cell>
          <cell r="LX23">
            <v>0</v>
          </cell>
          <cell r="LY23">
            <v>0</v>
          </cell>
          <cell r="LZ23">
            <v>0</v>
          </cell>
          <cell r="MA23">
            <v>0</v>
          </cell>
          <cell r="MC23">
            <v>0</v>
          </cell>
          <cell r="MD23">
            <v>0</v>
          </cell>
          <cell r="ME23">
            <v>0</v>
          </cell>
          <cell r="MF23">
            <v>0</v>
          </cell>
          <cell r="MG23">
            <v>0</v>
          </cell>
          <cell r="MH23">
            <v>0</v>
          </cell>
          <cell r="MJ23">
            <v>0</v>
          </cell>
          <cell r="MK23">
            <v>0</v>
          </cell>
          <cell r="ML23">
            <v>0</v>
          </cell>
          <cell r="MM23">
            <v>0</v>
          </cell>
          <cell r="MN23">
            <v>0</v>
          </cell>
          <cell r="MO23">
            <v>0</v>
          </cell>
          <cell r="MQ23">
            <v>0</v>
          </cell>
          <cell r="MR23">
            <v>0</v>
          </cell>
          <cell r="MS23">
            <v>0</v>
          </cell>
          <cell r="MT23">
            <v>0</v>
          </cell>
          <cell r="MU23">
            <v>0</v>
          </cell>
          <cell r="MV23">
            <v>0</v>
          </cell>
          <cell r="MX23">
            <v>0</v>
          </cell>
          <cell r="MY23">
            <v>0</v>
          </cell>
          <cell r="MZ23">
            <v>0</v>
          </cell>
          <cell r="NA23">
            <v>0</v>
          </cell>
          <cell r="NB23">
            <v>0</v>
          </cell>
          <cell r="NC23">
            <v>0</v>
          </cell>
          <cell r="NE23">
            <v>0</v>
          </cell>
          <cell r="NF23">
            <v>0</v>
          </cell>
          <cell r="NG23">
            <v>0</v>
          </cell>
          <cell r="NH23">
            <v>0</v>
          </cell>
          <cell r="NI23">
            <v>0</v>
          </cell>
          <cell r="NJ23">
            <v>0</v>
          </cell>
          <cell r="NL23">
            <v>0</v>
          </cell>
          <cell r="NM23">
            <v>0</v>
          </cell>
          <cell r="NN23">
            <v>0</v>
          </cell>
          <cell r="NO23">
            <v>0</v>
          </cell>
          <cell r="NP23">
            <v>0</v>
          </cell>
          <cell r="NQ23">
            <v>0</v>
          </cell>
          <cell r="NS23">
            <v>0</v>
          </cell>
          <cell r="NT23">
            <v>0</v>
          </cell>
        </row>
        <row r="24">
          <cell r="AB24">
            <v>0</v>
          </cell>
          <cell r="AC24">
            <v>0</v>
          </cell>
          <cell r="AD24">
            <v>0</v>
          </cell>
          <cell r="AE24">
            <v>0</v>
          </cell>
          <cell r="AG24">
            <v>0</v>
          </cell>
          <cell r="AH24">
            <v>0</v>
          </cell>
          <cell r="AI24">
            <v>0</v>
          </cell>
          <cell r="AJ24">
            <v>0</v>
          </cell>
          <cell r="AK24">
            <v>0</v>
          </cell>
          <cell r="AL24">
            <v>0</v>
          </cell>
          <cell r="AN24">
            <v>0</v>
          </cell>
          <cell r="AO24">
            <v>0</v>
          </cell>
          <cell r="AP24">
            <v>0</v>
          </cell>
          <cell r="AQ24">
            <v>0</v>
          </cell>
          <cell r="AR24">
            <v>0</v>
          </cell>
          <cell r="AS24">
            <v>0</v>
          </cell>
          <cell r="AU24">
            <v>0</v>
          </cell>
          <cell r="AV24">
            <v>0</v>
          </cell>
          <cell r="AW24">
            <v>0</v>
          </cell>
          <cell r="AX24">
            <v>0</v>
          </cell>
          <cell r="AY24">
            <v>0</v>
          </cell>
          <cell r="AZ24">
            <v>0</v>
          </cell>
          <cell r="BB24">
            <v>0</v>
          </cell>
          <cell r="BC24">
            <v>0</v>
          </cell>
          <cell r="BD24">
            <v>0</v>
          </cell>
          <cell r="BE24">
            <v>0</v>
          </cell>
          <cell r="BF24">
            <v>0</v>
          </cell>
          <cell r="BG24">
            <v>0</v>
          </cell>
          <cell r="BI24">
            <v>0</v>
          </cell>
          <cell r="BJ24">
            <v>0</v>
          </cell>
          <cell r="BK24">
            <v>0</v>
          </cell>
          <cell r="BL24">
            <v>0</v>
          </cell>
          <cell r="BM24">
            <v>0</v>
          </cell>
          <cell r="BN24">
            <v>0</v>
          </cell>
          <cell r="BP24">
            <v>0</v>
          </cell>
          <cell r="BQ24">
            <v>0</v>
          </cell>
          <cell r="BR24">
            <v>0</v>
          </cell>
          <cell r="BS24">
            <v>0</v>
          </cell>
          <cell r="BT24">
            <v>0</v>
          </cell>
          <cell r="BU24">
            <v>0</v>
          </cell>
          <cell r="BW24">
            <v>0</v>
          </cell>
          <cell r="BX24">
            <v>0</v>
          </cell>
          <cell r="BY24">
            <v>0</v>
          </cell>
          <cell r="BZ24">
            <v>0</v>
          </cell>
          <cell r="CA24">
            <v>0</v>
          </cell>
          <cell r="CB24">
            <v>0</v>
          </cell>
          <cell r="CD24">
            <v>0</v>
          </cell>
          <cell r="CE24">
            <v>0</v>
          </cell>
          <cell r="CF24">
            <v>0</v>
          </cell>
          <cell r="CG24">
            <v>0</v>
          </cell>
          <cell r="CH24">
            <v>0</v>
          </cell>
          <cell r="CI24">
            <v>0</v>
          </cell>
          <cell r="CK24">
            <v>0</v>
          </cell>
          <cell r="CL24">
            <v>0</v>
          </cell>
          <cell r="CM24">
            <v>0</v>
          </cell>
          <cell r="CN24">
            <v>0</v>
          </cell>
          <cell r="CO24">
            <v>0</v>
          </cell>
          <cell r="CP24">
            <v>0</v>
          </cell>
          <cell r="CR24">
            <v>0</v>
          </cell>
          <cell r="CS24">
            <v>0</v>
          </cell>
          <cell r="CT24">
            <v>0</v>
          </cell>
          <cell r="CU24">
            <v>0</v>
          </cell>
          <cell r="CV24">
            <v>0</v>
          </cell>
          <cell r="CW24">
            <v>0</v>
          </cell>
          <cell r="CY24">
            <v>0</v>
          </cell>
          <cell r="CZ24">
            <v>0</v>
          </cell>
          <cell r="DA24">
            <v>0</v>
          </cell>
          <cell r="DB24">
            <v>0</v>
          </cell>
          <cell r="DC24">
            <v>0</v>
          </cell>
          <cell r="DD24">
            <v>0</v>
          </cell>
          <cell r="DF24">
            <v>0</v>
          </cell>
          <cell r="DG24">
            <v>0</v>
          </cell>
          <cell r="DH24">
            <v>0</v>
          </cell>
          <cell r="DI24">
            <v>0</v>
          </cell>
          <cell r="DJ24">
            <v>0</v>
          </cell>
          <cell r="DK24">
            <v>0</v>
          </cell>
          <cell r="DM24">
            <v>0</v>
          </cell>
          <cell r="DN24">
            <v>0</v>
          </cell>
          <cell r="DO24">
            <v>0</v>
          </cell>
          <cell r="DP24">
            <v>0</v>
          </cell>
          <cell r="DQ24">
            <v>0</v>
          </cell>
          <cell r="DR24">
            <v>0</v>
          </cell>
          <cell r="DT24">
            <v>0</v>
          </cell>
          <cell r="DU24">
            <v>0</v>
          </cell>
          <cell r="DV24">
            <v>0</v>
          </cell>
          <cell r="DW24">
            <v>0</v>
          </cell>
          <cell r="DX24">
            <v>0</v>
          </cell>
          <cell r="DY24">
            <v>0</v>
          </cell>
          <cell r="EA24">
            <v>0</v>
          </cell>
          <cell r="EB24">
            <v>0</v>
          </cell>
          <cell r="EC24">
            <v>0</v>
          </cell>
          <cell r="ED24">
            <v>0</v>
          </cell>
          <cell r="EE24">
            <v>0</v>
          </cell>
          <cell r="EF24">
            <v>0</v>
          </cell>
          <cell r="EH24">
            <v>0</v>
          </cell>
          <cell r="EI24">
            <v>0</v>
          </cell>
          <cell r="EJ24">
            <v>0</v>
          </cell>
          <cell r="EK24">
            <v>0</v>
          </cell>
          <cell r="EL24">
            <v>0</v>
          </cell>
          <cell r="EM24">
            <v>0</v>
          </cell>
          <cell r="EO24">
            <v>0</v>
          </cell>
          <cell r="EP24">
            <v>0</v>
          </cell>
          <cell r="EQ24">
            <v>0</v>
          </cell>
          <cell r="ER24">
            <v>0</v>
          </cell>
          <cell r="ES24">
            <v>0</v>
          </cell>
          <cell r="ET24">
            <v>0</v>
          </cell>
          <cell r="EV24">
            <v>0</v>
          </cell>
          <cell r="EW24">
            <v>0</v>
          </cell>
          <cell r="EX24">
            <v>0</v>
          </cell>
          <cell r="EY24">
            <v>0</v>
          </cell>
          <cell r="EZ24">
            <v>0</v>
          </cell>
          <cell r="FA24">
            <v>0</v>
          </cell>
          <cell r="FC24">
            <v>0</v>
          </cell>
          <cell r="FD24">
            <v>0</v>
          </cell>
          <cell r="FE24">
            <v>0</v>
          </cell>
          <cell r="FF24">
            <v>0</v>
          </cell>
          <cell r="FG24">
            <v>0</v>
          </cell>
          <cell r="FH24">
            <v>0</v>
          </cell>
          <cell r="FJ24">
            <v>0</v>
          </cell>
          <cell r="FK24">
            <v>0</v>
          </cell>
          <cell r="FL24">
            <v>0</v>
          </cell>
          <cell r="FM24">
            <v>0</v>
          </cell>
          <cell r="FN24">
            <v>0</v>
          </cell>
          <cell r="FO24">
            <v>0</v>
          </cell>
          <cell r="FQ24">
            <v>0</v>
          </cell>
          <cell r="FR24">
            <v>0</v>
          </cell>
          <cell r="FS24">
            <v>0</v>
          </cell>
          <cell r="FT24">
            <v>0</v>
          </cell>
          <cell r="FU24">
            <v>0</v>
          </cell>
          <cell r="FV24">
            <v>0</v>
          </cell>
          <cell r="FX24">
            <v>0</v>
          </cell>
          <cell r="FY24">
            <v>0</v>
          </cell>
          <cell r="FZ24">
            <v>0</v>
          </cell>
          <cell r="GA24">
            <v>0</v>
          </cell>
          <cell r="GB24">
            <v>0</v>
          </cell>
          <cell r="GC24">
            <v>0</v>
          </cell>
          <cell r="GE24">
            <v>0</v>
          </cell>
          <cell r="GF24">
            <v>0</v>
          </cell>
          <cell r="GG24">
            <v>0</v>
          </cell>
          <cell r="GH24">
            <v>0</v>
          </cell>
          <cell r="GI24">
            <v>0</v>
          </cell>
          <cell r="GJ24">
            <v>0</v>
          </cell>
          <cell r="GL24">
            <v>0</v>
          </cell>
          <cell r="GM24">
            <v>0</v>
          </cell>
          <cell r="GN24">
            <v>0</v>
          </cell>
          <cell r="GO24">
            <v>0</v>
          </cell>
          <cell r="GP24">
            <v>0</v>
          </cell>
          <cell r="GQ24">
            <v>0</v>
          </cell>
          <cell r="GS24">
            <v>0</v>
          </cell>
          <cell r="GT24">
            <v>0</v>
          </cell>
          <cell r="GU24">
            <v>0</v>
          </cell>
          <cell r="GV24">
            <v>0</v>
          </cell>
          <cell r="GW24">
            <v>0</v>
          </cell>
          <cell r="GX24">
            <v>0</v>
          </cell>
          <cell r="GZ24">
            <v>0</v>
          </cell>
          <cell r="HA24">
            <v>0</v>
          </cell>
          <cell r="HB24">
            <v>0</v>
          </cell>
          <cell r="HC24">
            <v>0</v>
          </cell>
          <cell r="HD24">
            <v>0</v>
          </cell>
          <cell r="HE24">
            <v>0</v>
          </cell>
          <cell r="HG24">
            <v>0</v>
          </cell>
          <cell r="HH24">
            <v>0</v>
          </cell>
          <cell r="HI24">
            <v>0</v>
          </cell>
          <cell r="HJ24">
            <v>0</v>
          </cell>
          <cell r="HK24">
            <v>0</v>
          </cell>
          <cell r="HL24">
            <v>0</v>
          </cell>
          <cell r="HN24">
            <v>0</v>
          </cell>
          <cell r="HO24">
            <v>0</v>
          </cell>
          <cell r="HP24">
            <v>0</v>
          </cell>
          <cell r="HQ24">
            <v>0</v>
          </cell>
          <cell r="HR24">
            <v>0</v>
          </cell>
          <cell r="HS24">
            <v>0</v>
          </cell>
          <cell r="HU24">
            <v>0</v>
          </cell>
          <cell r="HV24">
            <v>0</v>
          </cell>
          <cell r="HW24">
            <v>0</v>
          </cell>
          <cell r="HX24">
            <v>0</v>
          </cell>
          <cell r="HY24">
            <v>0</v>
          </cell>
          <cell r="HZ24">
            <v>0</v>
          </cell>
          <cell r="IB24">
            <v>0</v>
          </cell>
          <cell r="IC24">
            <v>0</v>
          </cell>
          <cell r="ID24">
            <v>0</v>
          </cell>
          <cell r="IE24">
            <v>0</v>
          </cell>
          <cell r="IF24">
            <v>0</v>
          </cell>
          <cell r="IG24">
            <v>0</v>
          </cell>
          <cell r="II24">
            <v>0</v>
          </cell>
          <cell r="IJ24">
            <v>0</v>
          </cell>
          <cell r="IK24">
            <v>0</v>
          </cell>
          <cell r="IL24">
            <v>0</v>
          </cell>
          <cell r="IM24">
            <v>0</v>
          </cell>
          <cell r="IN24">
            <v>0</v>
          </cell>
          <cell r="IP24">
            <v>0</v>
          </cell>
          <cell r="IQ24">
            <v>0</v>
          </cell>
          <cell r="IR24">
            <v>0</v>
          </cell>
          <cell r="IS24">
            <v>0</v>
          </cell>
          <cell r="IT24">
            <v>0</v>
          </cell>
          <cell r="IU24">
            <v>0</v>
          </cell>
          <cell r="IW24">
            <v>0</v>
          </cell>
          <cell r="IX24">
            <v>0</v>
          </cell>
          <cell r="IY24">
            <v>0</v>
          </cell>
          <cell r="IZ24">
            <v>0</v>
          </cell>
          <cell r="JA24">
            <v>0</v>
          </cell>
          <cell r="JB24">
            <v>0</v>
          </cell>
          <cell r="JD24">
            <v>0</v>
          </cell>
          <cell r="JE24">
            <v>0</v>
          </cell>
          <cell r="JF24">
            <v>0</v>
          </cell>
          <cell r="JG24">
            <v>0</v>
          </cell>
          <cell r="JH24">
            <v>0</v>
          </cell>
          <cell r="JI24">
            <v>0</v>
          </cell>
          <cell r="JK24">
            <v>0</v>
          </cell>
          <cell r="JL24">
            <v>0</v>
          </cell>
          <cell r="JM24">
            <v>0</v>
          </cell>
          <cell r="JN24">
            <v>0</v>
          </cell>
          <cell r="JO24">
            <v>0</v>
          </cell>
          <cell r="JP24">
            <v>0</v>
          </cell>
          <cell r="JR24">
            <v>0</v>
          </cell>
          <cell r="JS24">
            <v>0</v>
          </cell>
          <cell r="JT24">
            <v>0</v>
          </cell>
          <cell r="JU24">
            <v>0</v>
          </cell>
          <cell r="JV24">
            <v>0</v>
          </cell>
          <cell r="JW24">
            <v>0</v>
          </cell>
          <cell r="JY24">
            <v>0</v>
          </cell>
          <cell r="JZ24">
            <v>0</v>
          </cell>
          <cell r="KA24">
            <v>0</v>
          </cell>
          <cell r="KB24">
            <v>0</v>
          </cell>
          <cell r="KC24">
            <v>0</v>
          </cell>
          <cell r="KD24">
            <v>0</v>
          </cell>
          <cell r="KF24">
            <v>0</v>
          </cell>
          <cell r="KG24">
            <v>0</v>
          </cell>
          <cell r="KH24">
            <v>0</v>
          </cell>
          <cell r="KI24">
            <v>0</v>
          </cell>
          <cell r="KJ24">
            <v>0</v>
          </cell>
          <cell r="KK24">
            <v>0</v>
          </cell>
          <cell r="KM24">
            <v>0</v>
          </cell>
          <cell r="KN24">
            <v>0</v>
          </cell>
          <cell r="KO24">
            <v>0</v>
          </cell>
          <cell r="KP24">
            <v>0</v>
          </cell>
          <cell r="KQ24">
            <v>0</v>
          </cell>
          <cell r="KR24">
            <v>0</v>
          </cell>
          <cell r="KT24">
            <v>0</v>
          </cell>
          <cell r="KU24">
            <v>0</v>
          </cell>
          <cell r="KV24">
            <v>0</v>
          </cell>
          <cell r="KW24">
            <v>0</v>
          </cell>
          <cell r="KX24">
            <v>0</v>
          </cell>
          <cell r="KY24">
            <v>0</v>
          </cell>
          <cell r="LA24">
            <v>0</v>
          </cell>
          <cell r="LB24">
            <v>0</v>
          </cell>
          <cell r="LC24">
            <v>0</v>
          </cell>
          <cell r="LD24">
            <v>0</v>
          </cell>
          <cell r="LE24">
            <v>0</v>
          </cell>
          <cell r="LF24">
            <v>0</v>
          </cell>
          <cell r="LH24">
            <v>0</v>
          </cell>
          <cell r="LI24">
            <v>0</v>
          </cell>
          <cell r="LJ24">
            <v>0</v>
          </cell>
          <cell r="LK24">
            <v>0</v>
          </cell>
          <cell r="LL24">
            <v>0</v>
          </cell>
          <cell r="LM24">
            <v>0</v>
          </cell>
          <cell r="LO24">
            <v>0</v>
          </cell>
          <cell r="LP24">
            <v>0</v>
          </cell>
          <cell r="LQ24">
            <v>0</v>
          </cell>
          <cell r="LR24">
            <v>0</v>
          </cell>
          <cell r="LS24">
            <v>0</v>
          </cell>
          <cell r="LT24">
            <v>0</v>
          </cell>
          <cell r="LV24">
            <v>0</v>
          </cell>
          <cell r="LW24">
            <v>0</v>
          </cell>
          <cell r="LX24">
            <v>0</v>
          </cell>
          <cell r="LY24">
            <v>0</v>
          </cell>
          <cell r="LZ24">
            <v>0</v>
          </cell>
          <cell r="MA24">
            <v>0</v>
          </cell>
          <cell r="MC24">
            <v>0</v>
          </cell>
          <cell r="MD24">
            <v>0</v>
          </cell>
          <cell r="ME24">
            <v>0</v>
          </cell>
          <cell r="MF24">
            <v>0</v>
          </cell>
          <cell r="MG24">
            <v>0</v>
          </cell>
          <cell r="MH24">
            <v>0</v>
          </cell>
          <cell r="MJ24">
            <v>0</v>
          </cell>
          <cell r="MK24">
            <v>0</v>
          </cell>
          <cell r="ML24">
            <v>0</v>
          </cell>
          <cell r="MM24">
            <v>0</v>
          </cell>
          <cell r="MN24">
            <v>0</v>
          </cell>
          <cell r="MO24">
            <v>0</v>
          </cell>
          <cell r="MQ24">
            <v>0</v>
          </cell>
          <cell r="MR24">
            <v>0</v>
          </cell>
          <cell r="MS24">
            <v>0</v>
          </cell>
          <cell r="MT24">
            <v>0</v>
          </cell>
          <cell r="MU24">
            <v>0</v>
          </cell>
          <cell r="MV24">
            <v>0</v>
          </cell>
          <cell r="MX24">
            <v>0</v>
          </cell>
          <cell r="MY24">
            <v>0</v>
          </cell>
          <cell r="MZ24">
            <v>0</v>
          </cell>
          <cell r="NA24">
            <v>0</v>
          </cell>
          <cell r="NB24">
            <v>0</v>
          </cell>
          <cell r="NC24">
            <v>0</v>
          </cell>
          <cell r="NE24">
            <v>0</v>
          </cell>
          <cell r="NF24">
            <v>0</v>
          </cell>
          <cell r="NG24">
            <v>0</v>
          </cell>
          <cell r="NH24">
            <v>0</v>
          </cell>
          <cell r="NI24">
            <v>0</v>
          </cell>
          <cell r="NJ24">
            <v>0</v>
          </cell>
          <cell r="NL24">
            <v>0</v>
          </cell>
          <cell r="NM24">
            <v>0</v>
          </cell>
          <cell r="NN24">
            <v>0</v>
          </cell>
          <cell r="NO24">
            <v>0</v>
          </cell>
          <cell r="NP24">
            <v>0</v>
          </cell>
          <cell r="NQ24">
            <v>0</v>
          </cell>
          <cell r="NS24">
            <v>0</v>
          </cell>
          <cell r="NT24">
            <v>0</v>
          </cell>
        </row>
        <row r="25">
          <cell r="AB25">
            <v>0</v>
          </cell>
          <cell r="AC25">
            <v>0</v>
          </cell>
          <cell r="AD25">
            <v>0</v>
          </cell>
          <cell r="AE25">
            <v>0</v>
          </cell>
          <cell r="AG25">
            <v>0</v>
          </cell>
          <cell r="AH25">
            <v>0</v>
          </cell>
          <cell r="AI25">
            <v>0</v>
          </cell>
          <cell r="AJ25">
            <v>0</v>
          </cell>
          <cell r="AK25">
            <v>0</v>
          </cell>
          <cell r="AL25">
            <v>0</v>
          </cell>
          <cell r="AN25">
            <v>0</v>
          </cell>
          <cell r="AO25">
            <v>0</v>
          </cell>
          <cell r="AP25">
            <v>0</v>
          </cell>
          <cell r="AQ25">
            <v>0</v>
          </cell>
          <cell r="AR25">
            <v>0</v>
          </cell>
          <cell r="AS25">
            <v>0</v>
          </cell>
          <cell r="AU25">
            <v>0</v>
          </cell>
          <cell r="AV25">
            <v>0</v>
          </cell>
          <cell r="AW25">
            <v>0</v>
          </cell>
          <cell r="AX25">
            <v>0</v>
          </cell>
          <cell r="AY25">
            <v>0</v>
          </cell>
          <cell r="AZ25">
            <v>0</v>
          </cell>
          <cell r="BB25">
            <v>0</v>
          </cell>
          <cell r="BC25">
            <v>0</v>
          </cell>
          <cell r="BD25">
            <v>0</v>
          </cell>
          <cell r="BE25">
            <v>0</v>
          </cell>
          <cell r="BF25">
            <v>0</v>
          </cell>
          <cell r="BG25">
            <v>0</v>
          </cell>
          <cell r="BI25">
            <v>0</v>
          </cell>
          <cell r="BJ25">
            <v>0</v>
          </cell>
          <cell r="BK25">
            <v>0</v>
          </cell>
          <cell r="BL25">
            <v>0</v>
          </cell>
          <cell r="BM25">
            <v>0</v>
          </cell>
          <cell r="BN25">
            <v>0</v>
          </cell>
          <cell r="BP25">
            <v>0</v>
          </cell>
          <cell r="BQ25">
            <v>0</v>
          </cell>
          <cell r="BR25">
            <v>0</v>
          </cell>
          <cell r="BS25">
            <v>0</v>
          </cell>
          <cell r="BT25">
            <v>0</v>
          </cell>
          <cell r="BU25">
            <v>0</v>
          </cell>
          <cell r="BW25">
            <v>0</v>
          </cell>
          <cell r="BX25">
            <v>0</v>
          </cell>
          <cell r="BY25">
            <v>0</v>
          </cell>
          <cell r="BZ25">
            <v>0</v>
          </cell>
          <cell r="CA25">
            <v>0</v>
          </cell>
          <cell r="CB25">
            <v>0</v>
          </cell>
          <cell r="CD25">
            <v>0</v>
          </cell>
          <cell r="CE25">
            <v>0</v>
          </cell>
          <cell r="CF25">
            <v>0</v>
          </cell>
          <cell r="CG25">
            <v>0</v>
          </cell>
          <cell r="CH25">
            <v>0</v>
          </cell>
          <cell r="CI25">
            <v>0</v>
          </cell>
          <cell r="CK25">
            <v>0</v>
          </cell>
          <cell r="CL25">
            <v>0</v>
          </cell>
          <cell r="CM25">
            <v>0</v>
          </cell>
          <cell r="CN25">
            <v>0</v>
          </cell>
          <cell r="CO25">
            <v>0</v>
          </cell>
          <cell r="CP25">
            <v>0</v>
          </cell>
          <cell r="CR25">
            <v>0</v>
          </cell>
          <cell r="CS25">
            <v>0</v>
          </cell>
          <cell r="CT25">
            <v>0</v>
          </cell>
          <cell r="CU25">
            <v>0</v>
          </cell>
          <cell r="CV25">
            <v>0</v>
          </cell>
          <cell r="CW25">
            <v>0</v>
          </cell>
          <cell r="CY25">
            <v>0</v>
          </cell>
          <cell r="CZ25">
            <v>0</v>
          </cell>
          <cell r="DA25">
            <v>0</v>
          </cell>
          <cell r="DB25">
            <v>0</v>
          </cell>
          <cell r="DC25">
            <v>0</v>
          </cell>
          <cell r="DD25">
            <v>0</v>
          </cell>
          <cell r="DF25">
            <v>0</v>
          </cell>
          <cell r="DG25">
            <v>0</v>
          </cell>
          <cell r="DH25">
            <v>0</v>
          </cell>
          <cell r="DI25">
            <v>0</v>
          </cell>
          <cell r="DJ25">
            <v>0</v>
          </cell>
          <cell r="DK25">
            <v>0</v>
          </cell>
          <cell r="DM25">
            <v>0</v>
          </cell>
          <cell r="DN25">
            <v>0</v>
          </cell>
          <cell r="DO25">
            <v>0</v>
          </cell>
          <cell r="DP25">
            <v>0</v>
          </cell>
          <cell r="DQ25">
            <v>0</v>
          </cell>
          <cell r="DR25">
            <v>0</v>
          </cell>
          <cell r="DT25">
            <v>0</v>
          </cell>
          <cell r="DU25">
            <v>0</v>
          </cell>
          <cell r="DV25">
            <v>0</v>
          </cell>
          <cell r="DW25">
            <v>0</v>
          </cell>
          <cell r="DX25">
            <v>0</v>
          </cell>
          <cell r="DY25">
            <v>0</v>
          </cell>
          <cell r="EA25">
            <v>0</v>
          </cell>
          <cell r="EB25">
            <v>0</v>
          </cell>
          <cell r="EC25">
            <v>0</v>
          </cell>
          <cell r="ED25">
            <v>0</v>
          </cell>
          <cell r="EE25">
            <v>0</v>
          </cell>
          <cell r="EF25">
            <v>0</v>
          </cell>
          <cell r="EH25">
            <v>0</v>
          </cell>
          <cell r="EI25">
            <v>0</v>
          </cell>
          <cell r="EJ25">
            <v>0</v>
          </cell>
          <cell r="EK25">
            <v>0</v>
          </cell>
          <cell r="EL25">
            <v>0</v>
          </cell>
          <cell r="EM25">
            <v>0</v>
          </cell>
          <cell r="EO25">
            <v>0</v>
          </cell>
          <cell r="EP25">
            <v>0</v>
          </cell>
          <cell r="EQ25">
            <v>0</v>
          </cell>
          <cell r="ER25">
            <v>0</v>
          </cell>
          <cell r="ES25">
            <v>0</v>
          </cell>
          <cell r="ET25">
            <v>0</v>
          </cell>
          <cell r="EV25">
            <v>0</v>
          </cell>
          <cell r="EW25">
            <v>0</v>
          </cell>
          <cell r="EX25">
            <v>0</v>
          </cell>
          <cell r="EY25">
            <v>0</v>
          </cell>
          <cell r="EZ25">
            <v>0</v>
          </cell>
          <cell r="FA25">
            <v>0</v>
          </cell>
          <cell r="FC25">
            <v>0</v>
          </cell>
          <cell r="FD25">
            <v>0</v>
          </cell>
          <cell r="FE25">
            <v>0</v>
          </cell>
          <cell r="FF25">
            <v>0</v>
          </cell>
          <cell r="FG25">
            <v>0</v>
          </cell>
          <cell r="FH25">
            <v>0</v>
          </cell>
          <cell r="FJ25">
            <v>0</v>
          </cell>
          <cell r="FK25">
            <v>0</v>
          </cell>
          <cell r="FL25">
            <v>0</v>
          </cell>
          <cell r="FM25">
            <v>0</v>
          </cell>
          <cell r="FN25">
            <v>0</v>
          </cell>
          <cell r="FO25">
            <v>0</v>
          </cell>
          <cell r="FQ25">
            <v>0</v>
          </cell>
          <cell r="FR25">
            <v>0</v>
          </cell>
          <cell r="FS25">
            <v>0</v>
          </cell>
          <cell r="FT25">
            <v>0</v>
          </cell>
          <cell r="FU25">
            <v>0</v>
          </cell>
          <cell r="FV25">
            <v>0</v>
          </cell>
          <cell r="FX25">
            <v>0</v>
          </cell>
          <cell r="FY25">
            <v>0</v>
          </cell>
          <cell r="FZ25">
            <v>0</v>
          </cell>
          <cell r="GA25">
            <v>0</v>
          </cell>
          <cell r="GB25">
            <v>0</v>
          </cell>
          <cell r="GC25">
            <v>0</v>
          </cell>
          <cell r="GE25">
            <v>0</v>
          </cell>
          <cell r="GF25">
            <v>0</v>
          </cell>
          <cell r="GG25">
            <v>0</v>
          </cell>
          <cell r="GH25">
            <v>0</v>
          </cell>
          <cell r="GI25">
            <v>0</v>
          </cell>
          <cell r="GJ25">
            <v>0</v>
          </cell>
          <cell r="GL25">
            <v>0</v>
          </cell>
          <cell r="GM25">
            <v>0</v>
          </cell>
          <cell r="GN25">
            <v>0</v>
          </cell>
          <cell r="GO25">
            <v>0</v>
          </cell>
          <cell r="GP25">
            <v>0</v>
          </cell>
          <cell r="GQ25">
            <v>0</v>
          </cell>
          <cell r="GS25">
            <v>0</v>
          </cell>
          <cell r="GT25">
            <v>0</v>
          </cell>
          <cell r="GU25">
            <v>0</v>
          </cell>
          <cell r="GV25">
            <v>0</v>
          </cell>
          <cell r="GW25">
            <v>0</v>
          </cell>
          <cell r="GX25">
            <v>0</v>
          </cell>
          <cell r="GZ25">
            <v>0</v>
          </cell>
          <cell r="HA25">
            <v>0</v>
          </cell>
          <cell r="HB25">
            <v>0</v>
          </cell>
          <cell r="HC25">
            <v>0</v>
          </cell>
          <cell r="HD25">
            <v>0</v>
          </cell>
          <cell r="HE25">
            <v>0</v>
          </cell>
          <cell r="HG25">
            <v>0</v>
          </cell>
          <cell r="HH25">
            <v>0</v>
          </cell>
          <cell r="HI25">
            <v>0</v>
          </cell>
          <cell r="HJ25">
            <v>0</v>
          </cell>
          <cell r="HK25">
            <v>0</v>
          </cell>
          <cell r="HL25">
            <v>0</v>
          </cell>
          <cell r="HN25">
            <v>0</v>
          </cell>
          <cell r="HO25">
            <v>0</v>
          </cell>
          <cell r="HP25">
            <v>0</v>
          </cell>
          <cell r="HQ25">
            <v>0</v>
          </cell>
          <cell r="HR25">
            <v>0</v>
          </cell>
          <cell r="HS25">
            <v>0</v>
          </cell>
          <cell r="HU25">
            <v>0</v>
          </cell>
          <cell r="HV25">
            <v>0</v>
          </cell>
          <cell r="HW25">
            <v>0</v>
          </cell>
          <cell r="HX25">
            <v>0</v>
          </cell>
          <cell r="HY25">
            <v>0</v>
          </cell>
          <cell r="HZ25">
            <v>0</v>
          </cell>
          <cell r="IB25">
            <v>0</v>
          </cell>
          <cell r="IC25">
            <v>0</v>
          </cell>
          <cell r="ID25">
            <v>0</v>
          </cell>
          <cell r="IE25">
            <v>0</v>
          </cell>
          <cell r="IF25">
            <v>0</v>
          </cell>
          <cell r="IG25">
            <v>0</v>
          </cell>
          <cell r="II25">
            <v>0</v>
          </cell>
          <cell r="IJ25">
            <v>0</v>
          </cell>
          <cell r="IK25">
            <v>0</v>
          </cell>
          <cell r="IL25">
            <v>0</v>
          </cell>
          <cell r="IM25">
            <v>0</v>
          </cell>
          <cell r="IN25">
            <v>0</v>
          </cell>
          <cell r="IP25">
            <v>0</v>
          </cell>
          <cell r="IQ25">
            <v>0</v>
          </cell>
          <cell r="IR25">
            <v>0</v>
          </cell>
          <cell r="IS25">
            <v>0</v>
          </cell>
          <cell r="IT25">
            <v>0</v>
          </cell>
          <cell r="IU25">
            <v>0</v>
          </cell>
          <cell r="IW25">
            <v>0</v>
          </cell>
          <cell r="IX25">
            <v>0</v>
          </cell>
          <cell r="IY25">
            <v>0</v>
          </cell>
          <cell r="IZ25">
            <v>0</v>
          </cell>
          <cell r="JA25">
            <v>0</v>
          </cell>
          <cell r="JB25">
            <v>0</v>
          </cell>
          <cell r="JD25">
            <v>0</v>
          </cell>
          <cell r="JE25">
            <v>0</v>
          </cell>
          <cell r="JF25">
            <v>0</v>
          </cell>
          <cell r="JG25">
            <v>0</v>
          </cell>
          <cell r="JH25">
            <v>0</v>
          </cell>
          <cell r="JI25">
            <v>0</v>
          </cell>
          <cell r="JK25">
            <v>0</v>
          </cell>
          <cell r="JL25">
            <v>0</v>
          </cell>
          <cell r="JM25">
            <v>0</v>
          </cell>
          <cell r="JN25">
            <v>0</v>
          </cell>
          <cell r="JO25">
            <v>0</v>
          </cell>
          <cell r="JP25">
            <v>0</v>
          </cell>
          <cell r="JR25">
            <v>0</v>
          </cell>
          <cell r="JS25">
            <v>0</v>
          </cell>
          <cell r="JT25">
            <v>0</v>
          </cell>
          <cell r="JU25">
            <v>0</v>
          </cell>
          <cell r="JV25">
            <v>0</v>
          </cell>
          <cell r="JW25">
            <v>0</v>
          </cell>
          <cell r="JY25">
            <v>0</v>
          </cell>
          <cell r="JZ25">
            <v>0</v>
          </cell>
          <cell r="KA25">
            <v>0</v>
          </cell>
          <cell r="KB25">
            <v>0</v>
          </cell>
          <cell r="KC25">
            <v>0</v>
          </cell>
          <cell r="KD25">
            <v>0</v>
          </cell>
          <cell r="KF25">
            <v>0</v>
          </cell>
          <cell r="KG25">
            <v>0</v>
          </cell>
          <cell r="KH25">
            <v>0</v>
          </cell>
          <cell r="KI25">
            <v>0</v>
          </cell>
          <cell r="KJ25">
            <v>0</v>
          </cell>
          <cell r="KK25">
            <v>0</v>
          </cell>
          <cell r="KM25">
            <v>0</v>
          </cell>
          <cell r="KN25">
            <v>0</v>
          </cell>
          <cell r="KO25">
            <v>0</v>
          </cell>
          <cell r="KP25">
            <v>0</v>
          </cell>
          <cell r="KQ25">
            <v>0</v>
          </cell>
          <cell r="KR25">
            <v>0</v>
          </cell>
          <cell r="KT25">
            <v>0</v>
          </cell>
          <cell r="KU25">
            <v>0</v>
          </cell>
          <cell r="KV25">
            <v>0</v>
          </cell>
          <cell r="KW25">
            <v>0</v>
          </cell>
          <cell r="KX25">
            <v>0</v>
          </cell>
          <cell r="KY25">
            <v>0</v>
          </cell>
          <cell r="LA25">
            <v>0</v>
          </cell>
          <cell r="LB25">
            <v>0</v>
          </cell>
          <cell r="LC25">
            <v>0</v>
          </cell>
          <cell r="LD25">
            <v>0</v>
          </cell>
          <cell r="LE25">
            <v>0</v>
          </cell>
          <cell r="LF25">
            <v>0</v>
          </cell>
          <cell r="LH25">
            <v>0</v>
          </cell>
          <cell r="LI25">
            <v>0</v>
          </cell>
          <cell r="LJ25">
            <v>0</v>
          </cell>
          <cell r="LK25">
            <v>0</v>
          </cell>
          <cell r="LL25">
            <v>0</v>
          </cell>
          <cell r="LM25">
            <v>0</v>
          </cell>
          <cell r="LO25">
            <v>0</v>
          </cell>
          <cell r="LP25">
            <v>0</v>
          </cell>
          <cell r="LQ25">
            <v>0</v>
          </cell>
          <cell r="LR25">
            <v>0</v>
          </cell>
          <cell r="LS25">
            <v>0</v>
          </cell>
          <cell r="LT25">
            <v>0</v>
          </cell>
          <cell r="LV25">
            <v>0</v>
          </cell>
          <cell r="LW25">
            <v>0</v>
          </cell>
          <cell r="LX25">
            <v>0</v>
          </cell>
          <cell r="LY25">
            <v>0</v>
          </cell>
          <cell r="LZ25">
            <v>0</v>
          </cell>
          <cell r="MA25">
            <v>0</v>
          </cell>
          <cell r="MC25">
            <v>0</v>
          </cell>
          <cell r="MD25">
            <v>0</v>
          </cell>
          <cell r="ME25">
            <v>0</v>
          </cell>
          <cell r="MF25">
            <v>0</v>
          </cell>
          <cell r="MG25">
            <v>0</v>
          </cell>
          <cell r="MH25">
            <v>0</v>
          </cell>
          <cell r="MJ25">
            <v>0</v>
          </cell>
          <cell r="MK25">
            <v>0</v>
          </cell>
          <cell r="ML25">
            <v>0</v>
          </cell>
          <cell r="MM25">
            <v>0</v>
          </cell>
          <cell r="MN25">
            <v>0</v>
          </cell>
          <cell r="MO25">
            <v>0</v>
          </cell>
          <cell r="MQ25">
            <v>0</v>
          </cell>
          <cell r="MR25">
            <v>0</v>
          </cell>
          <cell r="MS25">
            <v>0</v>
          </cell>
          <cell r="MT25">
            <v>0</v>
          </cell>
          <cell r="MU25">
            <v>0</v>
          </cell>
          <cell r="MV25">
            <v>0</v>
          </cell>
          <cell r="MX25">
            <v>0</v>
          </cell>
          <cell r="MY25">
            <v>0</v>
          </cell>
          <cell r="MZ25">
            <v>0</v>
          </cell>
          <cell r="NA25">
            <v>0</v>
          </cell>
          <cell r="NB25">
            <v>0</v>
          </cell>
          <cell r="NC25">
            <v>0</v>
          </cell>
          <cell r="NE25">
            <v>0</v>
          </cell>
          <cell r="NF25">
            <v>0</v>
          </cell>
          <cell r="NG25">
            <v>0</v>
          </cell>
          <cell r="NH25">
            <v>0</v>
          </cell>
          <cell r="NI25">
            <v>0</v>
          </cell>
          <cell r="NJ25">
            <v>0</v>
          </cell>
          <cell r="NL25">
            <v>0</v>
          </cell>
          <cell r="NM25">
            <v>0</v>
          </cell>
          <cell r="NN25">
            <v>0</v>
          </cell>
          <cell r="NO25">
            <v>0</v>
          </cell>
          <cell r="NP25">
            <v>0</v>
          </cell>
          <cell r="NQ25">
            <v>0</v>
          </cell>
          <cell r="NS25">
            <v>0</v>
          </cell>
          <cell r="NT25">
            <v>0</v>
          </cell>
        </row>
        <row r="26">
          <cell r="AB26">
            <v>0</v>
          </cell>
          <cell r="AC26">
            <v>0</v>
          </cell>
          <cell r="AD26">
            <v>0</v>
          </cell>
          <cell r="AE26">
            <v>0</v>
          </cell>
          <cell r="AG26">
            <v>0</v>
          </cell>
          <cell r="AH26">
            <v>0</v>
          </cell>
          <cell r="AI26">
            <v>0</v>
          </cell>
          <cell r="AJ26">
            <v>0</v>
          </cell>
          <cell r="AK26">
            <v>0</v>
          </cell>
          <cell r="AL26">
            <v>0</v>
          </cell>
          <cell r="AN26">
            <v>0</v>
          </cell>
          <cell r="AO26">
            <v>0</v>
          </cell>
          <cell r="AP26">
            <v>0</v>
          </cell>
          <cell r="AQ26">
            <v>0</v>
          </cell>
          <cell r="AR26">
            <v>0</v>
          </cell>
          <cell r="AS26">
            <v>0</v>
          </cell>
          <cell r="AU26">
            <v>0</v>
          </cell>
          <cell r="AV26">
            <v>0</v>
          </cell>
          <cell r="AW26">
            <v>0</v>
          </cell>
          <cell r="AX26">
            <v>0</v>
          </cell>
          <cell r="AY26">
            <v>0</v>
          </cell>
          <cell r="AZ26">
            <v>0</v>
          </cell>
          <cell r="BB26">
            <v>0</v>
          </cell>
          <cell r="BC26">
            <v>0</v>
          </cell>
          <cell r="BD26">
            <v>0</v>
          </cell>
          <cell r="BE26">
            <v>0</v>
          </cell>
          <cell r="BF26">
            <v>0</v>
          </cell>
          <cell r="BG26">
            <v>0</v>
          </cell>
          <cell r="BI26">
            <v>0</v>
          </cell>
          <cell r="BJ26">
            <v>0</v>
          </cell>
          <cell r="BK26">
            <v>0</v>
          </cell>
          <cell r="BL26">
            <v>0</v>
          </cell>
          <cell r="BM26">
            <v>0</v>
          </cell>
          <cell r="BN26">
            <v>0</v>
          </cell>
          <cell r="BP26">
            <v>0</v>
          </cell>
          <cell r="BQ26">
            <v>0</v>
          </cell>
          <cell r="BR26">
            <v>0</v>
          </cell>
          <cell r="BS26">
            <v>0</v>
          </cell>
          <cell r="BT26">
            <v>0</v>
          </cell>
          <cell r="BU26">
            <v>0</v>
          </cell>
          <cell r="BW26">
            <v>0</v>
          </cell>
          <cell r="BX26">
            <v>0</v>
          </cell>
          <cell r="BY26">
            <v>0</v>
          </cell>
          <cell r="BZ26">
            <v>0</v>
          </cell>
          <cell r="CA26">
            <v>0</v>
          </cell>
          <cell r="CB26">
            <v>0</v>
          </cell>
          <cell r="CD26">
            <v>0</v>
          </cell>
          <cell r="CE26">
            <v>0</v>
          </cell>
          <cell r="CF26">
            <v>0</v>
          </cell>
          <cell r="CG26">
            <v>0</v>
          </cell>
          <cell r="CH26">
            <v>0</v>
          </cell>
          <cell r="CI26">
            <v>0</v>
          </cell>
          <cell r="CK26">
            <v>0</v>
          </cell>
          <cell r="CL26">
            <v>0</v>
          </cell>
          <cell r="CM26">
            <v>0</v>
          </cell>
          <cell r="CN26">
            <v>0</v>
          </cell>
          <cell r="CO26">
            <v>0</v>
          </cell>
          <cell r="CP26">
            <v>0</v>
          </cell>
          <cell r="CR26">
            <v>0</v>
          </cell>
          <cell r="CS26">
            <v>0</v>
          </cell>
          <cell r="CT26">
            <v>0</v>
          </cell>
          <cell r="CU26">
            <v>0</v>
          </cell>
          <cell r="CV26">
            <v>0</v>
          </cell>
          <cell r="CW26">
            <v>0</v>
          </cell>
          <cell r="CY26">
            <v>0</v>
          </cell>
          <cell r="CZ26">
            <v>0</v>
          </cell>
          <cell r="DA26">
            <v>0</v>
          </cell>
          <cell r="DB26">
            <v>0</v>
          </cell>
          <cell r="DC26">
            <v>0</v>
          </cell>
          <cell r="DD26">
            <v>0</v>
          </cell>
          <cell r="DF26">
            <v>0</v>
          </cell>
          <cell r="DG26">
            <v>0</v>
          </cell>
          <cell r="DH26">
            <v>0</v>
          </cell>
          <cell r="DI26">
            <v>0</v>
          </cell>
          <cell r="DJ26">
            <v>0</v>
          </cell>
          <cell r="DK26">
            <v>0</v>
          </cell>
          <cell r="DM26">
            <v>0</v>
          </cell>
          <cell r="DN26">
            <v>0</v>
          </cell>
          <cell r="DO26">
            <v>0</v>
          </cell>
          <cell r="DP26">
            <v>0</v>
          </cell>
          <cell r="DQ26">
            <v>0</v>
          </cell>
          <cell r="DR26">
            <v>0</v>
          </cell>
          <cell r="DT26">
            <v>0</v>
          </cell>
          <cell r="DU26">
            <v>0</v>
          </cell>
          <cell r="DV26">
            <v>0</v>
          </cell>
          <cell r="DW26">
            <v>0</v>
          </cell>
          <cell r="DX26">
            <v>0</v>
          </cell>
          <cell r="DY26">
            <v>0</v>
          </cell>
          <cell r="EA26">
            <v>0</v>
          </cell>
          <cell r="EB26">
            <v>0</v>
          </cell>
          <cell r="EC26">
            <v>0</v>
          </cell>
          <cell r="ED26">
            <v>0</v>
          </cell>
          <cell r="EE26">
            <v>0</v>
          </cell>
          <cell r="EF26">
            <v>0</v>
          </cell>
          <cell r="EH26">
            <v>0</v>
          </cell>
          <cell r="EI26">
            <v>0</v>
          </cell>
          <cell r="EJ26">
            <v>0</v>
          </cell>
          <cell r="EK26">
            <v>0</v>
          </cell>
          <cell r="EL26">
            <v>0</v>
          </cell>
          <cell r="EM26">
            <v>0</v>
          </cell>
          <cell r="EO26">
            <v>0</v>
          </cell>
          <cell r="EP26">
            <v>0</v>
          </cell>
          <cell r="EQ26">
            <v>0</v>
          </cell>
          <cell r="ER26">
            <v>0</v>
          </cell>
          <cell r="ES26">
            <v>0</v>
          </cell>
          <cell r="ET26">
            <v>0</v>
          </cell>
          <cell r="EV26">
            <v>0</v>
          </cell>
          <cell r="EW26">
            <v>0</v>
          </cell>
          <cell r="EX26">
            <v>0</v>
          </cell>
          <cell r="EY26">
            <v>0</v>
          </cell>
          <cell r="EZ26">
            <v>0</v>
          </cell>
          <cell r="FA26">
            <v>0</v>
          </cell>
          <cell r="FC26">
            <v>0</v>
          </cell>
          <cell r="FD26">
            <v>0</v>
          </cell>
          <cell r="FE26">
            <v>0</v>
          </cell>
          <cell r="FF26">
            <v>0</v>
          </cell>
          <cell r="FG26">
            <v>0</v>
          </cell>
          <cell r="FH26">
            <v>0</v>
          </cell>
          <cell r="FJ26">
            <v>0</v>
          </cell>
          <cell r="FK26">
            <v>0</v>
          </cell>
          <cell r="FL26">
            <v>0</v>
          </cell>
          <cell r="FM26">
            <v>0</v>
          </cell>
          <cell r="FN26">
            <v>0</v>
          </cell>
          <cell r="FO26">
            <v>0</v>
          </cell>
          <cell r="FQ26">
            <v>0</v>
          </cell>
          <cell r="FR26">
            <v>0</v>
          </cell>
          <cell r="FS26">
            <v>0</v>
          </cell>
          <cell r="FT26">
            <v>0</v>
          </cell>
          <cell r="FU26">
            <v>0</v>
          </cell>
          <cell r="FV26">
            <v>0</v>
          </cell>
          <cell r="FX26">
            <v>0</v>
          </cell>
          <cell r="FY26">
            <v>0</v>
          </cell>
          <cell r="FZ26">
            <v>0</v>
          </cell>
          <cell r="GA26">
            <v>0</v>
          </cell>
          <cell r="GB26">
            <v>0</v>
          </cell>
          <cell r="GC26">
            <v>0</v>
          </cell>
          <cell r="GE26">
            <v>0</v>
          </cell>
          <cell r="GF26">
            <v>0</v>
          </cell>
          <cell r="GG26">
            <v>0</v>
          </cell>
          <cell r="GH26">
            <v>0</v>
          </cell>
          <cell r="GI26">
            <v>0</v>
          </cell>
          <cell r="GJ26">
            <v>0</v>
          </cell>
          <cell r="GL26">
            <v>0</v>
          </cell>
          <cell r="GM26">
            <v>0</v>
          </cell>
          <cell r="GN26">
            <v>0</v>
          </cell>
          <cell r="GO26">
            <v>0</v>
          </cell>
          <cell r="GP26">
            <v>0</v>
          </cell>
          <cell r="GQ26">
            <v>0</v>
          </cell>
          <cell r="GS26">
            <v>0</v>
          </cell>
          <cell r="GT26">
            <v>0</v>
          </cell>
          <cell r="GU26">
            <v>0</v>
          </cell>
          <cell r="GV26">
            <v>0</v>
          </cell>
          <cell r="GW26">
            <v>0</v>
          </cell>
          <cell r="GX26">
            <v>0</v>
          </cell>
          <cell r="GZ26">
            <v>0</v>
          </cell>
          <cell r="HA26">
            <v>0</v>
          </cell>
          <cell r="HB26">
            <v>0</v>
          </cell>
          <cell r="HC26">
            <v>0</v>
          </cell>
          <cell r="HD26">
            <v>0</v>
          </cell>
          <cell r="HE26">
            <v>0</v>
          </cell>
          <cell r="HG26">
            <v>0</v>
          </cell>
          <cell r="HH26">
            <v>0</v>
          </cell>
          <cell r="HI26">
            <v>0</v>
          </cell>
          <cell r="HJ26">
            <v>0</v>
          </cell>
          <cell r="HK26">
            <v>0</v>
          </cell>
          <cell r="HL26">
            <v>0</v>
          </cell>
          <cell r="HN26">
            <v>0</v>
          </cell>
          <cell r="HO26">
            <v>0</v>
          </cell>
          <cell r="HP26">
            <v>0</v>
          </cell>
          <cell r="HQ26">
            <v>0</v>
          </cell>
          <cell r="HR26">
            <v>0</v>
          </cell>
          <cell r="HS26">
            <v>0</v>
          </cell>
          <cell r="HU26">
            <v>0</v>
          </cell>
          <cell r="HV26">
            <v>0</v>
          </cell>
          <cell r="HW26">
            <v>0</v>
          </cell>
          <cell r="HX26">
            <v>0</v>
          </cell>
          <cell r="HY26">
            <v>0</v>
          </cell>
          <cell r="HZ26">
            <v>0</v>
          </cell>
          <cell r="IB26">
            <v>0</v>
          </cell>
          <cell r="IC26">
            <v>0</v>
          </cell>
          <cell r="ID26">
            <v>0</v>
          </cell>
          <cell r="IE26">
            <v>0</v>
          </cell>
          <cell r="IF26">
            <v>0</v>
          </cell>
          <cell r="IG26">
            <v>0</v>
          </cell>
          <cell r="II26">
            <v>0</v>
          </cell>
          <cell r="IJ26">
            <v>0</v>
          </cell>
          <cell r="IK26">
            <v>0</v>
          </cell>
          <cell r="IL26">
            <v>0</v>
          </cell>
          <cell r="IM26">
            <v>0</v>
          </cell>
          <cell r="IN26">
            <v>0</v>
          </cell>
          <cell r="IP26">
            <v>0</v>
          </cell>
          <cell r="IQ26">
            <v>0</v>
          </cell>
          <cell r="IR26">
            <v>0</v>
          </cell>
          <cell r="IS26">
            <v>0</v>
          </cell>
          <cell r="IT26">
            <v>0</v>
          </cell>
          <cell r="IU26">
            <v>0</v>
          </cell>
          <cell r="IW26">
            <v>0</v>
          </cell>
          <cell r="IX26">
            <v>0</v>
          </cell>
          <cell r="IY26">
            <v>0</v>
          </cell>
          <cell r="IZ26">
            <v>0</v>
          </cell>
          <cell r="JA26">
            <v>0</v>
          </cell>
          <cell r="JB26">
            <v>0</v>
          </cell>
          <cell r="JD26">
            <v>0</v>
          </cell>
          <cell r="JE26">
            <v>0</v>
          </cell>
          <cell r="JF26">
            <v>0</v>
          </cell>
          <cell r="JG26">
            <v>0</v>
          </cell>
          <cell r="JH26">
            <v>0</v>
          </cell>
          <cell r="JI26">
            <v>0</v>
          </cell>
          <cell r="JK26">
            <v>0</v>
          </cell>
          <cell r="JL26">
            <v>0</v>
          </cell>
          <cell r="JM26">
            <v>0</v>
          </cell>
          <cell r="JN26">
            <v>0</v>
          </cell>
          <cell r="JO26">
            <v>0</v>
          </cell>
          <cell r="JP26">
            <v>0</v>
          </cell>
          <cell r="JR26">
            <v>0</v>
          </cell>
          <cell r="JS26">
            <v>0</v>
          </cell>
          <cell r="JT26">
            <v>0</v>
          </cell>
          <cell r="JU26">
            <v>0</v>
          </cell>
          <cell r="JV26">
            <v>0</v>
          </cell>
          <cell r="JW26">
            <v>0</v>
          </cell>
          <cell r="JY26">
            <v>0</v>
          </cell>
          <cell r="JZ26">
            <v>0</v>
          </cell>
          <cell r="KA26">
            <v>0</v>
          </cell>
          <cell r="KB26">
            <v>0</v>
          </cell>
          <cell r="KC26">
            <v>0</v>
          </cell>
          <cell r="KD26">
            <v>0</v>
          </cell>
          <cell r="KF26">
            <v>0</v>
          </cell>
          <cell r="KG26">
            <v>0</v>
          </cell>
          <cell r="KH26">
            <v>0</v>
          </cell>
          <cell r="KI26">
            <v>0</v>
          </cell>
          <cell r="KJ26">
            <v>0</v>
          </cell>
          <cell r="KK26">
            <v>0</v>
          </cell>
          <cell r="KM26">
            <v>0</v>
          </cell>
          <cell r="KN26">
            <v>0</v>
          </cell>
          <cell r="KO26">
            <v>0</v>
          </cell>
          <cell r="KP26">
            <v>0</v>
          </cell>
          <cell r="KQ26">
            <v>0</v>
          </cell>
          <cell r="KR26">
            <v>0</v>
          </cell>
          <cell r="KT26">
            <v>0</v>
          </cell>
          <cell r="KU26">
            <v>0</v>
          </cell>
          <cell r="KV26">
            <v>0</v>
          </cell>
          <cell r="KW26">
            <v>0</v>
          </cell>
          <cell r="KX26">
            <v>0</v>
          </cell>
          <cell r="KY26">
            <v>0</v>
          </cell>
          <cell r="LA26">
            <v>0</v>
          </cell>
          <cell r="LB26">
            <v>0</v>
          </cell>
          <cell r="LC26">
            <v>0</v>
          </cell>
          <cell r="LD26">
            <v>0</v>
          </cell>
          <cell r="LE26">
            <v>0</v>
          </cell>
          <cell r="LF26">
            <v>0</v>
          </cell>
          <cell r="LH26">
            <v>0</v>
          </cell>
          <cell r="LI26">
            <v>0</v>
          </cell>
          <cell r="LJ26">
            <v>0</v>
          </cell>
          <cell r="LK26">
            <v>0</v>
          </cell>
          <cell r="LL26">
            <v>0</v>
          </cell>
          <cell r="LM26">
            <v>0</v>
          </cell>
          <cell r="LO26">
            <v>0</v>
          </cell>
          <cell r="LP26">
            <v>0</v>
          </cell>
          <cell r="LQ26">
            <v>0</v>
          </cell>
          <cell r="LR26">
            <v>0</v>
          </cell>
          <cell r="LS26">
            <v>0</v>
          </cell>
          <cell r="LT26">
            <v>0</v>
          </cell>
          <cell r="LV26">
            <v>0</v>
          </cell>
          <cell r="LW26">
            <v>0</v>
          </cell>
          <cell r="LX26">
            <v>0</v>
          </cell>
          <cell r="LY26">
            <v>0</v>
          </cell>
          <cell r="LZ26">
            <v>0</v>
          </cell>
          <cell r="MA26">
            <v>0</v>
          </cell>
          <cell r="MC26">
            <v>0</v>
          </cell>
          <cell r="MD26">
            <v>0</v>
          </cell>
          <cell r="ME26">
            <v>0</v>
          </cell>
          <cell r="MF26">
            <v>0</v>
          </cell>
          <cell r="MG26">
            <v>0</v>
          </cell>
          <cell r="MH26">
            <v>0</v>
          </cell>
          <cell r="MJ26">
            <v>0</v>
          </cell>
          <cell r="MK26">
            <v>0</v>
          </cell>
          <cell r="ML26">
            <v>0</v>
          </cell>
          <cell r="MM26">
            <v>0</v>
          </cell>
          <cell r="MN26">
            <v>0</v>
          </cell>
          <cell r="MO26">
            <v>0</v>
          </cell>
          <cell r="MQ26">
            <v>0</v>
          </cell>
          <cell r="MR26">
            <v>0</v>
          </cell>
          <cell r="MS26">
            <v>0</v>
          </cell>
          <cell r="MT26">
            <v>0</v>
          </cell>
          <cell r="MU26">
            <v>0</v>
          </cell>
          <cell r="MV26">
            <v>0</v>
          </cell>
          <cell r="MX26">
            <v>0</v>
          </cell>
          <cell r="MY26">
            <v>0</v>
          </cell>
          <cell r="MZ26">
            <v>0</v>
          </cell>
          <cell r="NA26">
            <v>0</v>
          </cell>
          <cell r="NB26">
            <v>0</v>
          </cell>
          <cell r="NC26">
            <v>0</v>
          </cell>
          <cell r="NE26">
            <v>0</v>
          </cell>
          <cell r="NF26">
            <v>0</v>
          </cell>
          <cell r="NG26">
            <v>0</v>
          </cell>
          <cell r="NH26">
            <v>0</v>
          </cell>
          <cell r="NI26">
            <v>0</v>
          </cell>
          <cell r="NJ26">
            <v>0</v>
          </cell>
          <cell r="NL26">
            <v>0</v>
          </cell>
          <cell r="NM26">
            <v>0</v>
          </cell>
          <cell r="NN26">
            <v>0</v>
          </cell>
          <cell r="NO26">
            <v>0</v>
          </cell>
          <cell r="NP26">
            <v>0</v>
          </cell>
          <cell r="NQ26">
            <v>0</v>
          </cell>
          <cell r="NS26">
            <v>0</v>
          </cell>
          <cell r="NT26">
            <v>0</v>
          </cell>
        </row>
        <row r="27">
          <cell r="AB27">
            <v>0</v>
          </cell>
          <cell r="AC27">
            <v>0</v>
          </cell>
          <cell r="AD27">
            <v>0</v>
          </cell>
          <cell r="AE27">
            <v>0</v>
          </cell>
          <cell r="AG27">
            <v>0</v>
          </cell>
          <cell r="AH27">
            <v>0</v>
          </cell>
          <cell r="AI27">
            <v>0</v>
          </cell>
          <cell r="AJ27">
            <v>0</v>
          </cell>
          <cell r="AK27">
            <v>0</v>
          </cell>
          <cell r="AL27">
            <v>0</v>
          </cell>
          <cell r="AN27">
            <v>0</v>
          </cell>
          <cell r="AO27">
            <v>0</v>
          </cell>
          <cell r="AP27">
            <v>0</v>
          </cell>
          <cell r="AQ27">
            <v>0</v>
          </cell>
          <cell r="AR27">
            <v>0</v>
          </cell>
          <cell r="AS27">
            <v>0</v>
          </cell>
          <cell r="AU27">
            <v>0</v>
          </cell>
          <cell r="AV27">
            <v>0</v>
          </cell>
          <cell r="AW27">
            <v>0</v>
          </cell>
          <cell r="AX27">
            <v>0</v>
          </cell>
          <cell r="AY27">
            <v>0</v>
          </cell>
          <cell r="AZ27">
            <v>0</v>
          </cell>
          <cell r="BB27">
            <v>0</v>
          </cell>
          <cell r="BC27">
            <v>0</v>
          </cell>
          <cell r="BD27">
            <v>0</v>
          </cell>
          <cell r="BE27">
            <v>0</v>
          </cell>
          <cell r="BF27">
            <v>0</v>
          </cell>
          <cell r="BG27">
            <v>0</v>
          </cell>
          <cell r="BI27">
            <v>0</v>
          </cell>
          <cell r="BJ27">
            <v>0</v>
          </cell>
          <cell r="BK27">
            <v>0</v>
          </cell>
          <cell r="BL27">
            <v>0</v>
          </cell>
          <cell r="BM27">
            <v>0</v>
          </cell>
          <cell r="BN27">
            <v>0</v>
          </cell>
          <cell r="BP27">
            <v>0</v>
          </cell>
          <cell r="BQ27">
            <v>0</v>
          </cell>
          <cell r="BR27">
            <v>0</v>
          </cell>
          <cell r="BS27">
            <v>0</v>
          </cell>
          <cell r="BT27">
            <v>0</v>
          </cell>
          <cell r="BU27">
            <v>0</v>
          </cell>
          <cell r="BW27">
            <v>0</v>
          </cell>
          <cell r="BX27">
            <v>0</v>
          </cell>
          <cell r="BY27">
            <v>0</v>
          </cell>
          <cell r="BZ27">
            <v>0</v>
          </cell>
          <cell r="CA27">
            <v>0</v>
          </cell>
          <cell r="CB27">
            <v>0</v>
          </cell>
          <cell r="CD27">
            <v>0</v>
          </cell>
          <cell r="CE27">
            <v>0</v>
          </cell>
          <cell r="CF27">
            <v>0</v>
          </cell>
          <cell r="CG27">
            <v>0</v>
          </cell>
          <cell r="CH27">
            <v>0</v>
          </cell>
          <cell r="CI27">
            <v>0</v>
          </cell>
          <cell r="CK27">
            <v>0</v>
          </cell>
          <cell r="CL27">
            <v>0</v>
          </cell>
          <cell r="CM27">
            <v>0</v>
          </cell>
          <cell r="CN27">
            <v>0</v>
          </cell>
          <cell r="CO27">
            <v>0</v>
          </cell>
          <cell r="CP27">
            <v>0</v>
          </cell>
          <cell r="CR27">
            <v>0</v>
          </cell>
          <cell r="CS27">
            <v>0</v>
          </cell>
          <cell r="CT27">
            <v>0</v>
          </cell>
          <cell r="CU27">
            <v>0</v>
          </cell>
          <cell r="CV27">
            <v>0</v>
          </cell>
          <cell r="CW27">
            <v>0</v>
          </cell>
          <cell r="CY27">
            <v>0</v>
          </cell>
          <cell r="CZ27">
            <v>0</v>
          </cell>
          <cell r="DA27">
            <v>0</v>
          </cell>
          <cell r="DB27">
            <v>0</v>
          </cell>
          <cell r="DC27">
            <v>0</v>
          </cell>
          <cell r="DD27">
            <v>0</v>
          </cell>
          <cell r="DF27">
            <v>0</v>
          </cell>
          <cell r="DG27">
            <v>0</v>
          </cell>
          <cell r="DH27">
            <v>0</v>
          </cell>
          <cell r="DI27">
            <v>0</v>
          </cell>
          <cell r="DJ27">
            <v>0</v>
          </cell>
          <cell r="DK27">
            <v>0</v>
          </cell>
          <cell r="DM27">
            <v>0</v>
          </cell>
          <cell r="DN27">
            <v>0</v>
          </cell>
          <cell r="DO27">
            <v>0</v>
          </cell>
          <cell r="DP27">
            <v>0</v>
          </cell>
          <cell r="DQ27">
            <v>0</v>
          </cell>
          <cell r="DR27">
            <v>0</v>
          </cell>
          <cell r="DT27">
            <v>0</v>
          </cell>
          <cell r="DU27">
            <v>0</v>
          </cell>
          <cell r="DV27">
            <v>0</v>
          </cell>
          <cell r="DW27">
            <v>0</v>
          </cell>
          <cell r="DX27">
            <v>0</v>
          </cell>
          <cell r="DY27">
            <v>0</v>
          </cell>
          <cell r="EA27">
            <v>0</v>
          </cell>
          <cell r="EB27">
            <v>0</v>
          </cell>
          <cell r="EC27">
            <v>0</v>
          </cell>
          <cell r="ED27">
            <v>0</v>
          </cell>
          <cell r="EE27">
            <v>0</v>
          </cell>
          <cell r="EF27">
            <v>0</v>
          </cell>
          <cell r="EH27">
            <v>0</v>
          </cell>
          <cell r="EI27">
            <v>0</v>
          </cell>
          <cell r="EJ27">
            <v>0</v>
          </cell>
          <cell r="EK27">
            <v>0</v>
          </cell>
          <cell r="EL27">
            <v>0</v>
          </cell>
          <cell r="EM27">
            <v>0</v>
          </cell>
          <cell r="EO27">
            <v>0</v>
          </cell>
          <cell r="EP27">
            <v>0</v>
          </cell>
          <cell r="EQ27">
            <v>0</v>
          </cell>
          <cell r="ER27">
            <v>0</v>
          </cell>
          <cell r="ES27">
            <v>0</v>
          </cell>
          <cell r="ET27">
            <v>0</v>
          </cell>
          <cell r="EV27">
            <v>0</v>
          </cell>
          <cell r="EW27">
            <v>0</v>
          </cell>
          <cell r="EX27">
            <v>0</v>
          </cell>
          <cell r="EY27">
            <v>0</v>
          </cell>
          <cell r="EZ27">
            <v>0</v>
          </cell>
          <cell r="FA27">
            <v>0</v>
          </cell>
          <cell r="FC27">
            <v>0</v>
          </cell>
          <cell r="FD27">
            <v>0</v>
          </cell>
          <cell r="FE27">
            <v>0</v>
          </cell>
          <cell r="FF27">
            <v>0</v>
          </cell>
          <cell r="FG27">
            <v>0</v>
          </cell>
          <cell r="FH27">
            <v>0</v>
          </cell>
          <cell r="FJ27">
            <v>0</v>
          </cell>
          <cell r="FK27">
            <v>0</v>
          </cell>
          <cell r="FL27">
            <v>0</v>
          </cell>
          <cell r="FM27">
            <v>0</v>
          </cell>
          <cell r="FN27">
            <v>0</v>
          </cell>
          <cell r="FO27">
            <v>0</v>
          </cell>
          <cell r="FQ27">
            <v>0</v>
          </cell>
          <cell r="FR27">
            <v>0</v>
          </cell>
          <cell r="FS27">
            <v>0</v>
          </cell>
          <cell r="FT27">
            <v>0</v>
          </cell>
          <cell r="FU27">
            <v>0</v>
          </cell>
          <cell r="FV27">
            <v>0</v>
          </cell>
          <cell r="FX27">
            <v>0</v>
          </cell>
          <cell r="FY27">
            <v>0</v>
          </cell>
          <cell r="FZ27">
            <v>0</v>
          </cell>
          <cell r="GA27">
            <v>0</v>
          </cell>
          <cell r="GB27">
            <v>0</v>
          </cell>
          <cell r="GC27">
            <v>0</v>
          </cell>
          <cell r="GE27">
            <v>0</v>
          </cell>
          <cell r="GF27">
            <v>0</v>
          </cell>
          <cell r="GG27">
            <v>0</v>
          </cell>
          <cell r="GH27">
            <v>0</v>
          </cell>
          <cell r="GI27">
            <v>0</v>
          </cell>
          <cell r="GJ27">
            <v>0</v>
          </cell>
          <cell r="GL27">
            <v>0</v>
          </cell>
          <cell r="GM27">
            <v>0</v>
          </cell>
          <cell r="GN27">
            <v>0</v>
          </cell>
          <cell r="GO27">
            <v>0</v>
          </cell>
          <cell r="GP27">
            <v>0</v>
          </cell>
          <cell r="GQ27">
            <v>0</v>
          </cell>
          <cell r="GS27">
            <v>0</v>
          </cell>
          <cell r="GT27">
            <v>0</v>
          </cell>
          <cell r="GU27">
            <v>0</v>
          </cell>
          <cell r="GV27">
            <v>0</v>
          </cell>
          <cell r="GW27">
            <v>0</v>
          </cell>
          <cell r="GX27">
            <v>0</v>
          </cell>
          <cell r="GZ27">
            <v>0</v>
          </cell>
          <cell r="HA27">
            <v>0</v>
          </cell>
          <cell r="HB27">
            <v>0</v>
          </cell>
          <cell r="HC27">
            <v>0</v>
          </cell>
          <cell r="HD27">
            <v>0</v>
          </cell>
          <cell r="HE27">
            <v>0</v>
          </cell>
          <cell r="HG27">
            <v>0</v>
          </cell>
          <cell r="HH27">
            <v>0</v>
          </cell>
          <cell r="HI27">
            <v>0</v>
          </cell>
          <cell r="HJ27">
            <v>0</v>
          </cell>
          <cell r="HK27">
            <v>0</v>
          </cell>
          <cell r="HL27">
            <v>0</v>
          </cell>
          <cell r="HN27">
            <v>0</v>
          </cell>
          <cell r="HO27">
            <v>0</v>
          </cell>
          <cell r="HP27">
            <v>0</v>
          </cell>
          <cell r="HQ27">
            <v>0</v>
          </cell>
          <cell r="HR27">
            <v>0</v>
          </cell>
          <cell r="HS27">
            <v>0</v>
          </cell>
          <cell r="HU27">
            <v>0</v>
          </cell>
          <cell r="HV27">
            <v>0</v>
          </cell>
          <cell r="HW27">
            <v>0</v>
          </cell>
          <cell r="HX27">
            <v>0</v>
          </cell>
          <cell r="HY27">
            <v>0</v>
          </cell>
          <cell r="HZ27">
            <v>0</v>
          </cell>
          <cell r="IB27">
            <v>0</v>
          </cell>
          <cell r="IC27">
            <v>0</v>
          </cell>
          <cell r="ID27">
            <v>0</v>
          </cell>
          <cell r="IE27">
            <v>0</v>
          </cell>
          <cell r="IF27">
            <v>0</v>
          </cell>
          <cell r="IG27">
            <v>0</v>
          </cell>
          <cell r="II27">
            <v>0</v>
          </cell>
          <cell r="IJ27">
            <v>0</v>
          </cell>
          <cell r="IK27">
            <v>0</v>
          </cell>
          <cell r="IL27">
            <v>0</v>
          </cell>
          <cell r="IM27">
            <v>0</v>
          </cell>
          <cell r="IN27">
            <v>0</v>
          </cell>
          <cell r="IP27">
            <v>0</v>
          </cell>
          <cell r="IQ27">
            <v>0</v>
          </cell>
          <cell r="IR27">
            <v>0</v>
          </cell>
          <cell r="IS27">
            <v>0</v>
          </cell>
          <cell r="IT27">
            <v>0</v>
          </cell>
          <cell r="IU27">
            <v>0</v>
          </cell>
          <cell r="IW27">
            <v>0</v>
          </cell>
          <cell r="IX27">
            <v>0</v>
          </cell>
          <cell r="IY27">
            <v>0</v>
          </cell>
          <cell r="IZ27">
            <v>0</v>
          </cell>
          <cell r="JA27">
            <v>0</v>
          </cell>
          <cell r="JB27">
            <v>0</v>
          </cell>
          <cell r="JD27">
            <v>0</v>
          </cell>
          <cell r="JE27">
            <v>0</v>
          </cell>
          <cell r="JF27">
            <v>0</v>
          </cell>
          <cell r="JG27">
            <v>0</v>
          </cell>
          <cell r="JH27">
            <v>0</v>
          </cell>
          <cell r="JI27">
            <v>0</v>
          </cell>
          <cell r="JK27">
            <v>0</v>
          </cell>
          <cell r="JL27">
            <v>0</v>
          </cell>
          <cell r="JM27">
            <v>0</v>
          </cell>
          <cell r="JN27">
            <v>0</v>
          </cell>
          <cell r="JO27">
            <v>0</v>
          </cell>
          <cell r="JP27">
            <v>0</v>
          </cell>
          <cell r="JR27">
            <v>0</v>
          </cell>
          <cell r="JS27">
            <v>0</v>
          </cell>
          <cell r="JT27">
            <v>0</v>
          </cell>
          <cell r="JU27">
            <v>0</v>
          </cell>
          <cell r="JV27">
            <v>0</v>
          </cell>
          <cell r="JW27">
            <v>0</v>
          </cell>
          <cell r="JY27">
            <v>0</v>
          </cell>
          <cell r="JZ27">
            <v>0</v>
          </cell>
          <cell r="KA27">
            <v>0</v>
          </cell>
          <cell r="KB27">
            <v>0</v>
          </cell>
          <cell r="KC27">
            <v>0</v>
          </cell>
          <cell r="KD27">
            <v>0</v>
          </cell>
          <cell r="KF27">
            <v>0</v>
          </cell>
          <cell r="KG27">
            <v>0</v>
          </cell>
          <cell r="KH27">
            <v>0</v>
          </cell>
          <cell r="KI27">
            <v>0</v>
          </cell>
          <cell r="KJ27">
            <v>0</v>
          </cell>
          <cell r="KK27">
            <v>0</v>
          </cell>
          <cell r="KM27">
            <v>0</v>
          </cell>
          <cell r="KN27">
            <v>0</v>
          </cell>
          <cell r="KO27">
            <v>0</v>
          </cell>
          <cell r="KP27">
            <v>0</v>
          </cell>
          <cell r="KQ27">
            <v>0</v>
          </cell>
          <cell r="KR27">
            <v>0</v>
          </cell>
          <cell r="KT27">
            <v>0</v>
          </cell>
          <cell r="KU27">
            <v>0</v>
          </cell>
          <cell r="KV27">
            <v>0</v>
          </cell>
          <cell r="KW27">
            <v>0</v>
          </cell>
          <cell r="KX27">
            <v>0</v>
          </cell>
          <cell r="KY27">
            <v>0</v>
          </cell>
          <cell r="LA27">
            <v>0</v>
          </cell>
          <cell r="LB27">
            <v>0</v>
          </cell>
          <cell r="LC27">
            <v>0</v>
          </cell>
          <cell r="LD27">
            <v>0</v>
          </cell>
          <cell r="LE27">
            <v>0</v>
          </cell>
          <cell r="LF27">
            <v>0</v>
          </cell>
          <cell r="LH27">
            <v>0</v>
          </cell>
          <cell r="LI27">
            <v>0</v>
          </cell>
          <cell r="LJ27">
            <v>0</v>
          </cell>
          <cell r="LK27">
            <v>0</v>
          </cell>
          <cell r="LL27">
            <v>0</v>
          </cell>
          <cell r="LM27">
            <v>0</v>
          </cell>
          <cell r="LO27">
            <v>0</v>
          </cell>
          <cell r="LP27">
            <v>0</v>
          </cell>
          <cell r="LQ27">
            <v>0</v>
          </cell>
          <cell r="LR27">
            <v>0</v>
          </cell>
          <cell r="LS27">
            <v>0</v>
          </cell>
          <cell r="LT27">
            <v>0</v>
          </cell>
          <cell r="LV27">
            <v>0</v>
          </cell>
          <cell r="LW27">
            <v>0</v>
          </cell>
          <cell r="LX27">
            <v>0</v>
          </cell>
          <cell r="LY27">
            <v>0</v>
          </cell>
          <cell r="LZ27">
            <v>0</v>
          </cell>
          <cell r="MA27">
            <v>0</v>
          </cell>
          <cell r="MC27">
            <v>0</v>
          </cell>
          <cell r="MD27">
            <v>0</v>
          </cell>
          <cell r="ME27">
            <v>0</v>
          </cell>
          <cell r="MF27">
            <v>0</v>
          </cell>
          <cell r="MG27">
            <v>0</v>
          </cell>
          <cell r="MH27">
            <v>0</v>
          </cell>
          <cell r="MJ27">
            <v>0</v>
          </cell>
          <cell r="MK27">
            <v>0</v>
          </cell>
          <cell r="ML27">
            <v>0</v>
          </cell>
          <cell r="MM27">
            <v>0</v>
          </cell>
          <cell r="MN27">
            <v>0</v>
          </cell>
          <cell r="MO27">
            <v>0</v>
          </cell>
          <cell r="MQ27">
            <v>0</v>
          </cell>
          <cell r="MR27">
            <v>0</v>
          </cell>
          <cell r="MS27">
            <v>0</v>
          </cell>
          <cell r="MT27">
            <v>0</v>
          </cell>
          <cell r="MU27">
            <v>0</v>
          </cell>
          <cell r="MV27">
            <v>0</v>
          </cell>
          <cell r="MX27">
            <v>0</v>
          </cell>
          <cell r="MY27">
            <v>0</v>
          </cell>
          <cell r="MZ27">
            <v>0</v>
          </cell>
          <cell r="NA27">
            <v>0</v>
          </cell>
          <cell r="NB27">
            <v>0</v>
          </cell>
          <cell r="NC27">
            <v>0</v>
          </cell>
          <cell r="NE27">
            <v>0</v>
          </cell>
          <cell r="NF27">
            <v>0</v>
          </cell>
          <cell r="NG27">
            <v>0</v>
          </cell>
          <cell r="NH27">
            <v>0</v>
          </cell>
          <cell r="NI27">
            <v>0</v>
          </cell>
          <cell r="NJ27">
            <v>0</v>
          </cell>
          <cell r="NL27">
            <v>0</v>
          </cell>
          <cell r="NM27">
            <v>0</v>
          </cell>
          <cell r="NN27">
            <v>0</v>
          </cell>
          <cell r="NO27">
            <v>0</v>
          </cell>
          <cell r="NP27">
            <v>0</v>
          </cell>
          <cell r="NQ27">
            <v>0</v>
          </cell>
          <cell r="NS27">
            <v>0</v>
          </cell>
          <cell r="NT27">
            <v>0</v>
          </cell>
        </row>
        <row r="28">
          <cell r="AB28">
            <v>0</v>
          </cell>
          <cell r="AC28">
            <v>0</v>
          </cell>
          <cell r="AD28">
            <v>0</v>
          </cell>
          <cell r="AE28">
            <v>0</v>
          </cell>
          <cell r="AG28">
            <v>0</v>
          </cell>
          <cell r="AH28">
            <v>0</v>
          </cell>
          <cell r="AI28">
            <v>0</v>
          </cell>
          <cell r="AJ28">
            <v>0</v>
          </cell>
          <cell r="AK28">
            <v>0</v>
          </cell>
          <cell r="AL28">
            <v>0</v>
          </cell>
          <cell r="AN28">
            <v>0</v>
          </cell>
          <cell r="AO28">
            <v>0</v>
          </cell>
          <cell r="AP28">
            <v>0</v>
          </cell>
          <cell r="AQ28">
            <v>0</v>
          </cell>
          <cell r="AR28">
            <v>0</v>
          </cell>
          <cell r="AS28">
            <v>0</v>
          </cell>
          <cell r="AU28">
            <v>0</v>
          </cell>
          <cell r="AV28">
            <v>0</v>
          </cell>
          <cell r="AW28">
            <v>0</v>
          </cell>
          <cell r="AX28">
            <v>0</v>
          </cell>
          <cell r="AY28">
            <v>0</v>
          </cell>
          <cell r="AZ28">
            <v>0</v>
          </cell>
          <cell r="BB28">
            <v>0</v>
          </cell>
          <cell r="BC28">
            <v>0</v>
          </cell>
          <cell r="BD28">
            <v>0</v>
          </cell>
          <cell r="BE28">
            <v>0</v>
          </cell>
          <cell r="BF28">
            <v>0</v>
          </cell>
          <cell r="BG28">
            <v>0</v>
          </cell>
          <cell r="BI28">
            <v>0</v>
          </cell>
          <cell r="BJ28">
            <v>0</v>
          </cell>
          <cell r="BK28">
            <v>0</v>
          </cell>
          <cell r="BL28">
            <v>0</v>
          </cell>
          <cell r="BM28">
            <v>0</v>
          </cell>
          <cell r="BN28">
            <v>0</v>
          </cell>
          <cell r="BP28">
            <v>0</v>
          </cell>
          <cell r="BQ28">
            <v>0</v>
          </cell>
          <cell r="BR28">
            <v>0</v>
          </cell>
          <cell r="BS28">
            <v>0</v>
          </cell>
          <cell r="BT28">
            <v>0</v>
          </cell>
          <cell r="BU28">
            <v>0</v>
          </cell>
          <cell r="BW28">
            <v>0</v>
          </cell>
          <cell r="BX28">
            <v>0</v>
          </cell>
          <cell r="BY28">
            <v>0</v>
          </cell>
          <cell r="BZ28">
            <v>0</v>
          </cell>
          <cell r="CA28">
            <v>0</v>
          </cell>
          <cell r="CB28">
            <v>0</v>
          </cell>
          <cell r="CD28">
            <v>0</v>
          </cell>
          <cell r="CE28">
            <v>0</v>
          </cell>
          <cell r="CF28">
            <v>0</v>
          </cell>
          <cell r="CG28">
            <v>0</v>
          </cell>
          <cell r="CH28">
            <v>0</v>
          </cell>
          <cell r="CI28">
            <v>0</v>
          </cell>
          <cell r="CK28">
            <v>0</v>
          </cell>
          <cell r="CL28">
            <v>0</v>
          </cell>
          <cell r="CM28">
            <v>0</v>
          </cell>
          <cell r="CN28">
            <v>0</v>
          </cell>
          <cell r="CO28">
            <v>0</v>
          </cell>
          <cell r="CP28">
            <v>0</v>
          </cell>
          <cell r="CR28">
            <v>0</v>
          </cell>
          <cell r="CS28">
            <v>0</v>
          </cell>
          <cell r="CT28">
            <v>0</v>
          </cell>
          <cell r="CU28">
            <v>0</v>
          </cell>
          <cell r="CV28">
            <v>0</v>
          </cell>
          <cell r="CW28">
            <v>0</v>
          </cell>
          <cell r="CY28">
            <v>0</v>
          </cell>
          <cell r="CZ28">
            <v>0</v>
          </cell>
          <cell r="DA28">
            <v>0</v>
          </cell>
          <cell r="DB28">
            <v>0</v>
          </cell>
          <cell r="DC28">
            <v>0</v>
          </cell>
          <cell r="DD28">
            <v>0</v>
          </cell>
          <cell r="DF28">
            <v>0</v>
          </cell>
          <cell r="DG28">
            <v>0</v>
          </cell>
          <cell r="DH28">
            <v>0</v>
          </cell>
          <cell r="DI28">
            <v>0</v>
          </cell>
          <cell r="DJ28">
            <v>0</v>
          </cell>
          <cell r="DK28">
            <v>0</v>
          </cell>
          <cell r="DM28">
            <v>0</v>
          </cell>
          <cell r="DN28">
            <v>0</v>
          </cell>
          <cell r="DO28">
            <v>0</v>
          </cell>
          <cell r="DP28">
            <v>0</v>
          </cell>
          <cell r="DQ28">
            <v>0</v>
          </cell>
          <cell r="DR28">
            <v>0</v>
          </cell>
          <cell r="DT28">
            <v>0</v>
          </cell>
          <cell r="DU28">
            <v>0</v>
          </cell>
          <cell r="DV28">
            <v>0</v>
          </cell>
          <cell r="DW28">
            <v>0</v>
          </cell>
          <cell r="DX28">
            <v>0</v>
          </cell>
          <cell r="DY28">
            <v>0</v>
          </cell>
          <cell r="EA28">
            <v>0</v>
          </cell>
          <cell r="EB28">
            <v>0</v>
          </cell>
          <cell r="EC28">
            <v>0</v>
          </cell>
          <cell r="ED28">
            <v>0</v>
          </cell>
          <cell r="EE28">
            <v>0</v>
          </cell>
          <cell r="EF28">
            <v>0</v>
          </cell>
          <cell r="EH28">
            <v>0</v>
          </cell>
          <cell r="EI28">
            <v>0</v>
          </cell>
          <cell r="EJ28">
            <v>0</v>
          </cell>
          <cell r="EK28">
            <v>0</v>
          </cell>
          <cell r="EL28">
            <v>0</v>
          </cell>
          <cell r="EM28">
            <v>0</v>
          </cell>
          <cell r="EO28">
            <v>0</v>
          </cell>
          <cell r="EP28">
            <v>0</v>
          </cell>
          <cell r="EQ28">
            <v>0</v>
          </cell>
          <cell r="ER28">
            <v>0</v>
          </cell>
          <cell r="ES28">
            <v>0</v>
          </cell>
          <cell r="ET28">
            <v>0</v>
          </cell>
          <cell r="EV28">
            <v>0</v>
          </cell>
          <cell r="EW28">
            <v>0</v>
          </cell>
          <cell r="EX28">
            <v>0</v>
          </cell>
          <cell r="EY28">
            <v>0</v>
          </cell>
          <cell r="EZ28">
            <v>0</v>
          </cell>
          <cell r="FA28">
            <v>0</v>
          </cell>
          <cell r="FC28">
            <v>0</v>
          </cell>
          <cell r="FD28">
            <v>0</v>
          </cell>
          <cell r="FE28">
            <v>0</v>
          </cell>
          <cell r="FF28">
            <v>0</v>
          </cell>
          <cell r="FG28">
            <v>0</v>
          </cell>
          <cell r="FH28">
            <v>0</v>
          </cell>
          <cell r="FJ28">
            <v>0</v>
          </cell>
          <cell r="FK28">
            <v>0</v>
          </cell>
          <cell r="FL28">
            <v>0</v>
          </cell>
          <cell r="FM28">
            <v>0</v>
          </cell>
          <cell r="FN28">
            <v>0</v>
          </cell>
          <cell r="FO28">
            <v>0</v>
          </cell>
          <cell r="FQ28">
            <v>0</v>
          </cell>
          <cell r="FR28">
            <v>0</v>
          </cell>
          <cell r="FS28">
            <v>0</v>
          </cell>
          <cell r="FT28">
            <v>0</v>
          </cell>
          <cell r="FU28">
            <v>0</v>
          </cell>
          <cell r="FV28">
            <v>0</v>
          </cell>
          <cell r="FX28">
            <v>0</v>
          </cell>
          <cell r="FY28">
            <v>0</v>
          </cell>
          <cell r="FZ28">
            <v>0</v>
          </cell>
          <cell r="GA28">
            <v>0</v>
          </cell>
          <cell r="GB28">
            <v>0</v>
          </cell>
          <cell r="GC28">
            <v>0</v>
          </cell>
          <cell r="GE28">
            <v>0</v>
          </cell>
          <cell r="GF28">
            <v>0</v>
          </cell>
          <cell r="GG28">
            <v>0</v>
          </cell>
          <cell r="GH28">
            <v>0</v>
          </cell>
          <cell r="GI28">
            <v>0</v>
          </cell>
          <cell r="GJ28">
            <v>0</v>
          </cell>
          <cell r="GL28">
            <v>0</v>
          </cell>
          <cell r="GM28">
            <v>0</v>
          </cell>
          <cell r="GN28">
            <v>0</v>
          </cell>
          <cell r="GO28">
            <v>0</v>
          </cell>
          <cell r="GP28">
            <v>0</v>
          </cell>
          <cell r="GQ28">
            <v>0</v>
          </cell>
          <cell r="GS28">
            <v>0</v>
          </cell>
          <cell r="GT28">
            <v>0</v>
          </cell>
          <cell r="GU28">
            <v>0</v>
          </cell>
          <cell r="GV28">
            <v>0</v>
          </cell>
          <cell r="GW28">
            <v>0</v>
          </cell>
          <cell r="GX28">
            <v>0</v>
          </cell>
          <cell r="GZ28">
            <v>0</v>
          </cell>
          <cell r="HA28">
            <v>0</v>
          </cell>
          <cell r="HB28">
            <v>0</v>
          </cell>
          <cell r="HC28">
            <v>0</v>
          </cell>
          <cell r="HD28">
            <v>0</v>
          </cell>
          <cell r="HE28">
            <v>0</v>
          </cell>
          <cell r="HG28">
            <v>0</v>
          </cell>
          <cell r="HH28">
            <v>0</v>
          </cell>
          <cell r="HI28">
            <v>0</v>
          </cell>
          <cell r="HJ28">
            <v>0</v>
          </cell>
          <cell r="HK28">
            <v>0</v>
          </cell>
          <cell r="HL28">
            <v>0</v>
          </cell>
          <cell r="HN28">
            <v>0</v>
          </cell>
          <cell r="HO28">
            <v>0</v>
          </cell>
          <cell r="HP28">
            <v>0</v>
          </cell>
          <cell r="HQ28">
            <v>0</v>
          </cell>
          <cell r="HR28">
            <v>0</v>
          </cell>
          <cell r="HS28">
            <v>0</v>
          </cell>
          <cell r="HU28">
            <v>0</v>
          </cell>
          <cell r="HV28">
            <v>0</v>
          </cell>
          <cell r="HW28">
            <v>0</v>
          </cell>
          <cell r="HX28">
            <v>0</v>
          </cell>
          <cell r="HY28">
            <v>0</v>
          </cell>
          <cell r="HZ28">
            <v>0</v>
          </cell>
          <cell r="IB28">
            <v>0</v>
          </cell>
          <cell r="IC28">
            <v>0</v>
          </cell>
          <cell r="ID28">
            <v>0</v>
          </cell>
          <cell r="IE28">
            <v>0</v>
          </cell>
          <cell r="IF28">
            <v>0</v>
          </cell>
          <cell r="IG28">
            <v>0</v>
          </cell>
          <cell r="II28">
            <v>0</v>
          </cell>
          <cell r="IJ28">
            <v>0</v>
          </cell>
          <cell r="IK28">
            <v>0</v>
          </cell>
          <cell r="IL28">
            <v>0</v>
          </cell>
          <cell r="IM28">
            <v>0</v>
          </cell>
          <cell r="IN28">
            <v>0</v>
          </cell>
          <cell r="IP28">
            <v>0</v>
          </cell>
          <cell r="IQ28">
            <v>0</v>
          </cell>
          <cell r="IR28">
            <v>0</v>
          </cell>
          <cell r="IS28">
            <v>0</v>
          </cell>
          <cell r="IT28">
            <v>0</v>
          </cell>
          <cell r="IU28">
            <v>0</v>
          </cell>
          <cell r="IW28">
            <v>0</v>
          </cell>
          <cell r="IX28">
            <v>0</v>
          </cell>
          <cell r="IY28">
            <v>0</v>
          </cell>
          <cell r="IZ28">
            <v>0</v>
          </cell>
          <cell r="JA28">
            <v>0</v>
          </cell>
          <cell r="JB28">
            <v>0</v>
          </cell>
          <cell r="JD28">
            <v>0</v>
          </cell>
          <cell r="JE28">
            <v>0</v>
          </cell>
          <cell r="JF28">
            <v>0</v>
          </cell>
          <cell r="JG28">
            <v>0</v>
          </cell>
          <cell r="JH28">
            <v>0</v>
          </cell>
          <cell r="JI28">
            <v>0</v>
          </cell>
          <cell r="JK28">
            <v>0</v>
          </cell>
          <cell r="JL28">
            <v>0</v>
          </cell>
          <cell r="JM28">
            <v>0</v>
          </cell>
          <cell r="JN28">
            <v>0</v>
          </cell>
          <cell r="JO28">
            <v>0</v>
          </cell>
          <cell r="JP28">
            <v>0</v>
          </cell>
          <cell r="JR28">
            <v>0</v>
          </cell>
          <cell r="JS28">
            <v>0</v>
          </cell>
          <cell r="JT28">
            <v>0</v>
          </cell>
          <cell r="JU28">
            <v>0</v>
          </cell>
          <cell r="JV28">
            <v>0</v>
          </cell>
          <cell r="JW28">
            <v>0</v>
          </cell>
          <cell r="JY28">
            <v>0</v>
          </cell>
          <cell r="JZ28">
            <v>0</v>
          </cell>
          <cell r="KA28">
            <v>0</v>
          </cell>
          <cell r="KB28">
            <v>0</v>
          </cell>
          <cell r="KC28">
            <v>0</v>
          </cell>
          <cell r="KD28">
            <v>0</v>
          </cell>
          <cell r="KF28">
            <v>0</v>
          </cell>
          <cell r="KG28">
            <v>0</v>
          </cell>
          <cell r="KH28">
            <v>0</v>
          </cell>
          <cell r="KI28">
            <v>0</v>
          </cell>
          <cell r="KJ28">
            <v>0</v>
          </cell>
          <cell r="KK28">
            <v>0</v>
          </cell>
          <cell r="KM28">
            <v>0</v>
          </cell>
          <cell r="KN28">
            <v>0</v>
          </cell>
          <cell r="KO28">
            <v>0</v>
          </cell>
          <cell r="KP28">
            <v>0</v>
          </cell>
          <cell r="KQ28">
            <v>0</v>
          </cell>
          <cell r="KR28">
            <v>0</v>
          </cell>
          <cell r="KT28">
            <v>0</v>
          </cell>
          <cell r="KU28">
            <v>0</v>
          </cell>
          <cell r="KV28">
            <v>0</v>
          </cell>
          <cell r="KW28">
            <v>0</v>
          </cell>
          <cell r="KX28">
            <v>0</v>
          </cell>
          <cell r="KY28">
            <v>0</v>
          </cell>
          <cell r="LA28">
            <v>0</v>
          </cell>
          <cell r="LB28">
            <v>0</v>
          </cell>
          <cell r="LC28">
            <v>0</v>
          </cell>
          <cell r="LD28">
            <v>0</v>
          </cell>
          <cell r="LE28">
            <v>0</v>
          </cell>
          <cell r="LF28">
            <v>0</v>
          </cell>
          <cell r="LH28">
            <v>0</v>
          </cell>
          <cell r="LI28">
            <v>0</v>
          </cell>
          <cell r="LJ28">
            <v>0</v>
          </cell>
          <cell r="LK28">
            <v>0</v>
          </cell>
          <cell r="LL28">
            <v>0</v>
          </cell>
          <cell r="LM28">
            <v>0</v>
          </cell>
          <cell r="LO28">
            <v>0</v>
          </cell>
          <cell r="LP28">
            <v>0</v>
          </cell>
          <cell r="LQ28">
            <v>0</v>
          </cell>
          <cell r="LR28">
            <v>0</v>
          </cell>
          <cell r="LS28">
            <v>0</v>
          </cell>
          <cell r="LT28">
            <v>0</v>
          </cell>
          <cell r="LV28">
            <v>0</v>
          </cell>
          <cell r="LW28">
            <v>0</v>
          </cell>
          <cell r="LX28">
            <v>0</v>
          </cell>
          <cell r="LY28">
            <v>0</v>
          </cell>
          <cell r="LZ28">
            <v>0</v>
          </cell>
          <cell r="MA28">
            <v>0</v>
          </cell>
          <cell r="MC28">
            <v>0</v>
          </cell>
          <cell r="MD28">
            <v>0</v>
          </cell>
          <cell r="ME28">
            <v>0</v>
          </cell>
          <cell r="MF28">
            <v>0</v>
          </cell>
          <cell r="MG28">
            <v>0</v>
          </cell>
          <cell r="MH28">
            <v>0</v>
          </cell>
          <cell r="MJ28">
            <v>0</v>
          </cell>
          <cell r="MK28">
            <v>0</v>
          </cell>
          <cell r="ML28">
            <v>0</v>
          </cell>
          <cell r="MM28">
            <v>0</v>
          </cell>
          <cell r="MN28">
            <v>0</v>
          </cell>
          <cell r="MO28">
            <v>0</v>
          </cell>
          <cell r="MQ28">
            <v>0</v>
          </cell>
          <cell r="MR28">
            <v>0</v>
          </cell>
          <cell r="MS28">
            <v>0</v>
          </cell>
          <cell r="MT28">
            <v>0</v>
          </cell>
          <cell r="MU28">
            <v>0</v>
          </cell>
          <cell r="MV28">
            <v>0</v>
          </cell>
          <cell r="MX28">
            <v>0</v>
          </cell>
          <cell r="MY28">
            <v>0</v>
          </cell>
          <cell r="MZ28">
            <v>0</v>
          </cell>
          <cell r="NA28">
            <v>0</v>
          </cell>
          <cell r="NB28">
            <v>0</v>
          </cell>
          <cell r="NC28">
            <v>0</v>
          </cell>
          <cell r="NE28">
            <v>0</v>
          </cell>
          <cell r="NF28">
            <v>0</v>
          </cell>
          <cell r="NG28">
            <v>0</v>
          </cell>
          <cell r="NH28">
            <v>0</v>
          </cell>
          <cell r="NI28">
            <v>0</v>
          </cell>
          <cell r="NJ28">
            <v>0</v>
          </cell>
          <cell r="NL28">
            <v>0</v>
          </cell>
          <cell r="NM28">
            <v>0</v>
          </cell>
          <cell r="NN28">
            <v>0</v>
          </cell>
          <cell r="NO28">
            <v>0</v>
          </cell>
          <cell r="NP28">
            <v>0</v>
          </cell>
          <cell r="NQ28">
            <v>0</v>
          </cell>
          <cell r="NS28">
            <v>0</v>
          </cell>
          <cell r="NT28">
            <v>0</v>
          </cell>
        </row>
        <row r="29">
          <cell r="AB29">
            <v>0</v>
          </cell>
          <cell r="AC29">
            <v>0</v>
          </cell>
          <cell r="AD29">
            <v>0</v>
          </cell>
          <cell r="AE29">
            <v>0</v>
          </cell>
          <cell r="AG29">
            <v>0</v>
          </cell>
          <cell r="AH29">
            <v>0</v>
          </cell>
          <cell r="AI29">
            <v>0</v>
          </cell>
          <cell r="AJ29">
            <v>0</v>
          </cell>
          <cell r="AK29">
            <v>0</v>
          </cell>
          <cell r="AL29">
            <v>0</v>
          </cell>
          <cell r="AN29">
            <v>0</v>
          </cell>
          <cell r="AO29">
            <v>0</v>
          </cell>
          <cell r="AP29">
            <v>0</v>
          </cell>
          <cell r="AQ29">
            <v>0</v>
          </cell>
          <cell r="AR29">
            <v>0</v>
          </cell>
          <cell r="AS29">
            <v>0</v>
          </cell>
          <cell r="AU29">
            <v>0</v>
          </cell>
          <cell r="AV29">
            <v>0</v>
          </cell>
          <cell r="AW29">
            <v>0</v>
          </cell>
          <cell r="AX29">
            <v>0</v>
          </cell>
          <cell r="AY29">
            <v>0</v>
          </cell>
          <cell r="AZ29">
            <v>0</v>
          </cell>
          <cell r="BB29">
            <v>0</v>
          </cell>
          <cell r="BC29">
            <v>0</v>
          </cell>
          <cell r="BD29">
            <v>0</v>
          </cell>
          <cell r="BE29">
            <v>0</v>
          </cell>
          <cell r="BF29">
            <v>0</v>
          </cell>
          <cell r="BG29">
            <v>0</v>
          </cell>
          <cell r="BI29">
            <v>0</v>
          </cell>
          <cell r="BJ29">
            <v>0</v>
          </cell>
          <cell r="BK29">
            <v>0</v>
          </cell>
          <cell r="BL29">
            <v>0</v>
          </cell>
          <cell r="BM29">
            <v>0</v>
          </cell>
          <cell r="BN29">
            <v>0</v>
          </cell>
          <cell r="BP29">
            <v>0</v>
          </cell>
          <cell r="BQ29">
            <v>0</v>
          </cell>
          <cell r="BR29">
            <v>0</v>
          </cell>
          <cell r="BS29">
            <v>0</v>
          </cell>
          <cell r="BT29">
            <v>0</v>
          </cell>
          <cell r="BU29">
            <v>0</v>
          </cell>
          <cell r="BW29">
            <v>0</v>
          </cell>
          <cell r="BX29">
            <v>0</v>
          </cell>
          <cell r="BY29">
            <v>0</v>
          </cell>
          <cell r="BZ29">
            <v>0</v>
          </cell>
          <cell r="CA29">
            <v>0</v>
          </cell>
          <cell r="CB29">
            <v>0</v>
          </cell>
          <cell r="CD29">
            <v>0</v>
          </cell>
          <cell r="CE29">
            <v>0</v>
          </cell>
          <cell r="CF29">
            <v>0</v>
          </cell>
          <cell r="CG29">
            <v>0</v>
          </cell>
          <cell r="CH29">
            <v>0</v>
          </cell>
          <cell r="CI29">
            <v>0</v>
          </cell>
          <cell r="CK29">
            <v>0</v>
          </cell>
          <cell r="CL29">
            <v>0</v>
          </cell>
          <cell r="CM29">
            <v>0</v>
          </cell>
          <cell r="CN29">
            <v>0</v>
          </cell>
          <cell r="CO29">
            <v>0</v>
          </cell>
          <cell r="CP29">
            <v>0</v>
          </cell>
          <cell r="CR29">
            <v>0</v>
          </cell>
          <cell r="CS29">
            <v>0</v>
          </cell>
          <cell r="CT29">
            <v>0</v>
          </cell>
          <cell r="CU29">
            <v>0</v>
          </cell>
          <cell r="CV29">
            <v>0</v>
          </cell>
          <cell r="CW29">
            <v>0</v>
          </cell>
          <cell r="CY29">
            <v>0</v>
          </cell>
          <cell r="CZ29">
            <v>0</v>
          </cell>
          <cell r="DA29">
            <v>0</v>
          </cell>
          <cell r="DB29">
            <v>0</v>
          </cell>
          <cell r="DC29">
            <v>0</v>
          </cell>
          <cell r="DD29">
            <v>0</v>
          </cell>
          <cell r="DF29">
            <v>0</v>
          </cell>
          <cell r="DG29">
            <v>0</v>
          </cell>
          <cell r="DH29">
            <v>0</v>
          </cell>
          <cell r="DI29">
            <v>0</v>
          </cell>
          <cell r="DJ29">
            <v>0</v>
          </cell>
          <cell r="DK29">
            <v>0</v>
          </cell>
          <cell r="DM29">
            <v>0</v>
          </cell>
          <cell r="DN29">
            <v>0</v>
          </cell>
          <cell r="DO29">
            <v>0</v>
          </cell>
          <cell r="DP29">
            <v>0</v>
          </cell>
          <cell r="DQ29">
            <v>0</v>
          </cell>
          <cell r="DR29">
            <v>0</v>
          </cell>
          <cell r="DT29">
            <v>0</v>
          </cell>
          <cell r="DU29">
            <v>0</v>
          </cell>
          <cell r="DV29">
            <v>0</v>
          </cell>
          <cell r="DW29">
            <v>0</v>
          </cell>
          <cell r="DX29">
            <v>0</v>
          </cell>
          <cell r="DY29">
            <v>0</v>
          </cell>
          <cell r="EA29">
            <v>0</v>
          </cell>
          <cell r="EB29">
            <v>0</v>
          </cell>
          <cell r="EC29">
            <v>0</v>
          </cell>
          <cell r="ED29">
            <v>0</v>
          </cell>
          <cell r="EE29">
            <v>0</v>
          </cell>
          <cell r="EF29">
            <v>0</v>
          </cell>
          <cell r="EH29">
            <v>0</v>
          </cell>
          <cell r="EI29">
            <v>0</v>
          </cell>
          <cell r="EJ29">
            <v>0</v>
          </cell>
          <cell r="EK29">
            <v>0</v>
          </cell>
          <cell r="EL29">
            <v>0</v>
          </cell>
          <cell r="EM29">
            <v>0</v>
          </cell>
          <cell r="EO29">
            <v>0</v>
          </cell>
          <cell r="EP29">
            <v>0</v>
          </cell>
          <cell r="EQ29">
            <v>0</v>
          </cell>
          <cell r="ER29">
            <v>0</v>
          </cell>
          <cell r="ES29">
            <v>0</v>
          </cell>
          <cell r="ET29">
            <v>0</v>
          </cell>
          <cell r="EV29">
            <v>0</v>
          </cell>
          <cell r="EW29">
            <v>0</v>
          </cell>
          <cell r="EX29">
            <v>0</v>
          </cell>
          <cell r="EY29">
            <v>0</v>
          </cell>
          <cell r="EZ29">
            <v>0</v>
          </cell>
          <cell r="FA29">
            <v>0</v>
          </cell>
          <cell r="FC29">
            <v>0</v>
          </cell>
          <cell r="FD29">
            <v>0</v>
          </cell>
          <cell r="FE29">
            <v>0</v>
          </cell>
          <cell r="FF29">
            <v>0</v>
          </cell>
          <cell r="FG29">
            <v>0</v>
          </cell>
          <cell r="FH29">
            <v>0</v>
          </cell>
          <cell r="FJ29">
            <v>0</v>
          </cell>
          <cell r="FK29">
            <v>0</v>
          </cell>
          <cell r="FL29">
            <v>0</v>
          </cell>
          <cell r="FM29">
            <v>0</v>
          </cell>
          <cell r="FN29">
            <v>0</v>
          </cell>
          <cell r="FO29">
            <v>0</v>
          </cell>
          <cell r="FQ29">
            <v>0</v>
          </cell>
          <cell r="FR29">
            <v>0</v>
          </cell>
          <cell r="FS29">
            <v>0</v>
          </cell>
          <cell r="FT29">
            <v>0</v>
          </cell>
          <cell r="FU29">
            <v>0</v>
          </cell>
          <cell r="FV29">
            <v>0</v>
          </cell>
          <cell r="FX29">
            <v>0</v>
          </cell>
          <cell r="FY29">
            <v>0</v>
          </cell>
          <cell r="FZ29">
            <v>0</v>
          </cell>
          <cell r="GA29">
            <v>0</v>
          </cell>
          <cell r="GB29">
            <v>0</v>
          </cell>
          <cell r="GC29">
            <v>0</v>
          </cell>
          <cell r="GE29">
            <v>0</v>
          </cell>
          <cell r="GF29">
            <v>0</v>
          </cell>
          <cell r="GG29">
            <v>0</v>
          </cell>
          <cell r="GH29">
            <v>0</v>
          </cell>
          <cell r="GI29">
            <v>0</v>
          </cell>
          <cell r="GJ29">
            <v>0</v>
          </cell>
          <cell r="GL29">
            <v>0</v>
          </cell>
          <cell r="GM29">
            <v>0</v>
          </cell>
          <cell r="GN29">
            <v>0</v>
          </cell>
          <cell r="GO29">
            <v>0</v>
          </cell>
          <cell r="GP29">
            <v>0</v>
          </cell>
          <cell r="GQ29">
            <v>0</v>
          </cell>
          <cell r="GS29">
            <v>0</v>
          </cell>
          <cell r="GT29">
            <v>0</v>
          </cell>
          <cell r="GU29">
            <v>0</v>
          </cell>
          <cell r="GV29">
            <v>0</v>
          </cell>
          <cell r="GW29">
            <v>0</v>
          </cell>
          <cell r="GX29">
            <v>0</v>
          </cell>
          <cell r="GZ29">
            <v>0</v>
          </cell>
          <cell r="HA29">
            <v>0</v>
          </cell>
          <cell r="HB29">
            <v>0</v>
          </cell>
          <cell r="HC29">
            <v>0</v>
          </cell>
          <cell r="HD29">
            <v>0</v>
          </cell>
          <cell r="HE29">
            <v>0</v>
          </cell>
          <cell r="HG29">
            <v>0</v>
          </cell>
          <cell r="HH29">
            <v>0</v>
          </cell>
          <cell r="HI29">
            <v>0</v>
          </cell>
          <cell r="HJ29">
            <v>0</v>
          </cell>
          <cell r="HK29">
            <v>0</v>
          </cell>
          <cell r="HL29">
            <v>0</v>
          </cell>
          <cell r="HN29">
            <v>0</v>
          </cell>
          <cell r="HO29">
            <v>0</v>
          </cell>
          <cell r="HP29">
            <v>0</v>
          </cell>
          <cell r="HQ29">
            <v>0</v>
          </cell>
          <cell r="HR29">
            <v>0</v>
          </cell>
          <cell r="HS29">
            <v>0</v>
          </cell>
          <cell r="HU29">
            <v>0</v>
          </cell>
          <cell r="HV29">
            <v>0</v>
          </cell>
          <cell r="HW29">
            <v>0</v>
          </cell>
          <cell r="HX29">
            <v>0</v>
          </cell>
          <cell r="HY29">
            <v>0</v>
          </cell>
          <cell r="HZ29">
            <v>0</v>
          </cell>
          <cell r="IB29">
            <v>0</v>
          </cell>
          <cell r="IC29">
            <v>0</v>
          </cell>
          <cell r="ID29">
            <v>0</v>
          </cell>
          <cell r="IE29">
            <v>0</v>
          </cell>
          <cell r="IF29">
            <v>0</v>
          </cell>
          <cell r="IG29">
            <v>0</v>
          </cell>
          <cell r="II29">
            <v>0</v>
          </cell>
          <cell r="IJ29">
            <v>0</v>
          </cell>
          <cell r="IK29">
            <v>0</v>
          </cell>
          <cell r="IL29">
            <v>0</v>
          </cell>
          <cell r="IM29">
            <v>0</v>
          </cell>
          <cell r="IN29">
            <v>0</v>
          </cell>
          <cell r="IP29">
            <v>0</v>
          </cell>
          <cell r="IQ29">
            <v>0</v>
          </cell>
          <cell r="IR29">
            <v>0</v>
          </cell>
          <cell r="IS29">
            <v>0</v>
          </cell>
          <cell r="IT29">
            <v>0</v>
          </cell>
          <cell r="IU29">
            <v>0</v>
          </cell>
          <cell r="IW29">
            <v>0</v>
          </cell>
          <cell r="IX29">
            <v>0</v>
          </cell>
          <cell r="IY29">
            <v>0</v>
          </cell>
          <cell r="IZ29">
            <v>0</v>
          </cell>
          <cell r="JA29">
            <v>0</v>
          </cell>
          <cell r="JB29">
            <v>0</v>
          </cell>
          <cell r="JD29">
            <v>0</v>
          </cell>
          <cell r="JE29">
            <v>0</v>
          </cell>
          <cell r="JF29">
            <v>0</v>
          </cell>
          <cell r="JG29">
            <v>0</v>
          </cell>
          <cell r="JH29">
            <v>0</v>
          </cell>
          <cell r="JI29">
            <v>0</v>
          </cell>
          <cell r="JK29">
            <v>0</v>
          </cell>
          <cell r="JL29">
            <v>0</v>
          </cell>
          <cell r="JM29">
            <v>0</v>
          </cell>
          <cell r="JN29">
            <v>0</v>
          </cell>
          <cell r="JO29">
            <v>0</v>
          </cell>
          <cell r="JP29">
            <v>0</v>
          </cell>
          <cell r="JR29">
            <v>0</v>
          </cell>
          <cell r="JS29">
            <v>0</v>
          </cell>
          <cell r="JT29">
            <v>0</v>
          </cell>
          <cell r="JU29">
            <v>0</v>
          </cell>
          <cell r="JV29">
            <v>0</v>
          </cell>
          <cell r="JW29">
            <v>0</v>
          </cell>
          <cell r="JY29">
            <v>0</v>
          </cell>
          <cell r="JZ29">
            <v>0</v>
          </cell>
          <cell r="KA29">
            <v>0</v>
          </cell>
          <cell r="KB29">
            <v>0</v>
          </cell>
          <cell r="KC29">
            <v>0</v>
          </cell>
          <cell r="KD29">
            <v>0</v>
          </cell>
          <cell r="KF29">
            <v>0</v>
          </cell>
          <cell r="KG29">
            <v>0</v>
          </cell>
          <cell r="KH29">
            <v>0</v>
          </cell>
          <cell r="KI29">
            <v>0</v>
          </cell>
          <cell r="KJ29">
            <v>0</v>
          </cell>
          <cell r="KK29">
            <v>0</v>
          </cell>
          <cell r="KM29">
            <v>0</v>
          </cell>
          <cell r="KN29">
            <v>0</v>
          </cell>
          <cell r="KO29">
            <v>0</v>
          </cell>
          <cell r="KP29">
            <v>0</v>
          </cell>
          <cell r="KQ29">
            <v>0</v>
          </cell>
          <cell r="KR29">
            <v>0</v>
          </cell>
          <cell r="KT29">
            <v>0</v>
          </cell>
          <cell r="KU29">
            <v>0</v>
          </cell>
          <cell r="KV29">
            <v>0</v>
          </cell>
          <cell r="KW29">
            <v>0</v>
          </cell>
          <cell r="KX29">
            <v>0</v>
          </cell>
          <cell r="KY29">
            <v>0</v>
          </cell>
          <cell r="LA29">
            <v>0</v>
          </cell>
          <cell r="LB29">
            <v>0</v>
          </cell>
          <cell r="LC29">
            <v>0</v>
          </cell>
          <cell r="LD29">
            <v>0</v>
          </cell>
          <cell r="LE29">
            <v>0</v>
          </cell>
          <cell r="LF29">
            <v>0</v>
          </cell>
          <cell r="LH29">
            <v>0</v>
          </cell>
          <cell r="LI29">
            <v>0</v>
          </cell>
          <cell r="LJ29">
            <v>0</v>
          </cell>
          <cell r="LK29">
            <v>0</v>
          </cell>
          <cell r="LL29">
            <v>0</v>
          </cell>
          <cell r="LM29">
            <v>0</v>
          </cell>
          <cell r="LO29">
            <v>0</v>
          </cell>
          <cell r="LP29">
            <v>0</v>
          </cell>
          <cell r="LQ29">
            <v>0</v>
          </cell>
          <cell r="LR29">
            <v>0</v>
          </cell>
          <cell r="LS29">
            <v>0</v>
          </cell>
          <cell r="LT29">
            <v>0</v>
          </cell>
          <cell r="LV29">
            <v>0</v>
          </cell>
          <cell r="LW29">
            <v>0</v>
          </cell>
          <cell r="LX29">
            <v>0</v>
          </cell>
          <cell r="LY29">
            <v>0</v>
          </cell>
          <cell r="LZ29">
            <v>0</v>
          </cell>
          <cell r="MA29">
            <v>0</v>
          </cell>
          <cell r="MC29">
            <v>0</v>
          </cell>
          <cell r="MD29">
            <v>0</v>
          </cell>
          <cell r="ME29">
            <v>0</v>
          </cell>
          <cell r="MF29">
            <v>0</v>
          </cell>
          <cell r="MG29">
            <v>0</v>
          </cell>
          <cell r="MH29">
            <v>0</v>
          </cell>
          <cell r="MJ29">
            <v>0</v>
          </cell>
          <cell r="MK29">
            <v>0</v>
          </cell>
          <cell r="ML29">
            <v>0</v>
          </cell>
          <cell r="MM29">
            <v>0</v>
          </cell>
          <cell r="MN29">
            <v>0</v>
          </cell>
          <cell r="MO29">
            <v>0</v>
          </cell>
          <cell r="MQ29">
            <v>0</v>
          </cell>
          <cell r="MR29">
            <v>0</v>
          </cell>
          <cell r="MS29">
            <v>0</v>
          </cell>
          <cell r="MT29">
            <v>0</v>
          </cell>
          <cell r="MU29">
            <v>0</v>
          </cell>
          <cell r="MV29">
            <v>0</v>
          </cell>
          <cell r="MX29">
            <v>0</v>
          </cell>
          <cell r="MY29">
            <v>0</v>
          </cell>
          <cell r="MZ29">
            <v>0</v>
          </cell>
          <cell r="NA29">
            <v>0</v>
          </cell>
          <cell r="NB29">
            <v>0</v>
          </cell>
          <cell r="NC29">
            <v>0</v>
          </cell>
          <cell r="NE29">
            <v>0</v>
          </cell>
          <cell r="NF29">
            <v>0</v>
          </cell>
          <cell r="NG29">
            <v>0</v>
          </cell>
          <cell r="NH29">
            <v>0</v>
          </cell>
          <cell r="NI29">
            <v>0</v>
          </cell>
          <cell r="NJ29">
            <v>0</v>
          </cell>
          <cell r="NL29">
            <v>0</v>
          </cell>
          <cell r="NM29">
            <v>0</v>
          </cell>
          <cell r="NN29">
            <v>0</v>
          </cell>
          <cell r="NO29">
            <v>0</v>
          </cell>
          <cell r="NP29">
            <v>0</v>
          </cell>
          <cell r="NQ29">
            <v>0</v>
          </cell>
          <cell r="NS29">
            <v>0</v>
          </cell>
          <cell r="NT29">
            <v>0</v>
          </cell>
        </row>
      </sheetData>
      <sheetData sheetId="7" refreshError="1"/>
      <sheetData sheetId="8" refreshError="1"/>
      <sheetData sheetId="9">
        <row r="1718">
          <cell r="A1718" t="b">
            <v>1</v>
          </cell>
        </row>
        <row r="1719">
          <cell r="A1719" t="b">
            <v>0</v>
          </cell>
        </row>
      </sheetData>
      <sheetData sheetId="10" refreshError="1"/>
      <sheetData sheetId="11" refreshError="1"/>
      <sheetData sheetId="12"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EES-Re" connectionId="1" xr16:uid="{00000000-0016-0000-0600-000000000000}" autoFormatId="16" applyNumberFormats="0" applyBorderFormats="0" applyFontFormats="0" applyPatternFormats="0" applyAlignmentFormats="0" applyWidthHeightFormats="0">
  <queryTableRefresh nextId="4">
    <queryTableFields count="2">
      <queryTableField id="2" name="PLZ" tableColumnId="2"/>
      <queryTableField id="3" name="Ort" tableColumnId="3"/>
    </queryTableFields>
    <queryTableDeletedFields count="1">
      <deletedField name="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_AEES_Re" displayName="Tabelle_AEES_Re" ref="A1:B1710" tableType="queryTable" totalsRowShown="0">
  <autoFilter ref="A1:B1710" xr:uid="{00000000-0009-0000-0100-000001000000}"/>
  <tableColumns count="2">
    <tableColumn id="2" xr3:uid="{00000000-0010-0000-0000-000002000000}" uniqueName="2" name="PLZ" queryTableFieldId="2"/>
    <tableColumn id="3" xr3:uid="{00000000-0010-0000-0000-000003000000}" uniqueName="3" name="Ort" queryTableFieldId="3"/>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pvaustria.at/sonnenklar_rechner/"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U190"/>
  <sheetViews>
    <sheetView tabSelected="1" topLeftCell="A166" workbookViewId="0">
      <selection activeCell="H56" sqref="H56"/>
    </sheetView>
  </sheetViews>
  <sheetFormatPr baseColWidth="10" defaultColWidth="11.44140625" defaultRowHeight="14.4" x14ac:dyDescent="0.3"/>
  <cols>
    <col min="1" max="1" width="35.88671875" style="97" bestFit="1" customWidth="1"/>
    <col min="2" max="3" width="11.44140625" style="97"/>
    <col min="4" max="4" width="11.88671875" style="97" bestFit="1" customWidth="1"/>
    <col min="5" max="5" width="10.44140625" style="97" bestFit="1" customWidth="1"/>
    <col min="6" max="6" width="12" style="97" bestFit="1" customWidth="1"/>
    <col min="7" max="7" width="11.44140625" style="102" customWidth="1"/>
    <col min="8" max="10" width="11.44140625" style="98" customWidth="1"/>
    <col min="11" max="18" width="11.44140625" style="97"/>
    <col min="19" max="19" width="11.44140625" style="132"/>
    <col min="20" max="16384" width="11.44140625" style="97"/>
  </cols>
  <sheetData>
    <row r="1" spans="1:10" ht="18" x14ac:dyDescent="0.35">
      <c r="A1" s="96" t="s">
        <v>1642</v>
      </c>
      <c r="G1" s="134" t="s">
        <v>1702</v>
      </c>
      <c r="J1" s="203"/>
    </row>
    <row r="2" spans="1:10" ht="15" customHeight="1" x14ac:dyDescent="0.3">
      <c r="A2" s="99"/>
      <c r="J2" s="203"/>
    </row>
    <row r="3" spans="1:10" ht="15" customHeight="1" x14ac:dyDescent="0.3">
      <c r="A3" s="99" t="s">
        <v>1661</v>
      </c>
      <c r="J3" s="203"/>
    </row>
    <row r="4" spans="1:10" x14ac:dyDescent="0.3">
      <c r="J4" s="203"/>
    </row>
    <row r="5" spans="1:10" x14ac:dyDescent="0.3">
      <c r="A5" s="97" t="s">
        <v>77</v>
      </c>
      <c r="B5" s="100">
        <v>35</v>
      </c>
      <c r="C5" s="97" t="s">
        <v>52</v>
      </c>
      <c r="J5" s="203"/>
    </row>
    <row r="6" spans="1:10" x14ac:dyDescent="0.3">
      <c r="A6" s="97" t="s">
        <v>68</v>
      </c>
      <c r="B6" s="100">
        <v>400</v>
      </c>
      <c r="C6" s="97" t="s">
        <v>69</v>
      </c>
      <c r="G6" s="102" t="s">
        <v>1670</v>
      </c>
      <c r="J6" s="203"/>
    </row>
    <row r="7" spans="1:10" x14ac:dyDescent="0.3">
      <c r="A7" s="97" t="s">
        <v>70</v>
      </c>
      <c r="B7" s="100">
        <v>1.7</v>
      </c>
      <c r="C7" s="97" t="s">
        <v>71</v>
      </c>
      <c r="J7" s="203"/>
    </row>
    <row r="8" spans="1:10" x14ac:dyDescent="0.3">
      <c r="A8" s="97" t="s">
        <v>73</v>
      </c>
      <c r="B8" s="103">
        <f>B5*1000/B6</f>
        <v>87.5</v>
      </c>
      <c r="C8" s="97" t="s">
        <v>76</v>
      </c>
      <c r="J8" s="203"/>
    </row>
    <row r="9" spans="1:10" x14ac:dyDescent="0.3">
      <c r="A9" s="97" t="s">
        <v>74</v>
      </c>
      <c r="B9" s="104">
        <f>ROUND(B8,0)</f>
        <v>88</v>
      </c>
      <c r="C9" s="97" t="s">
        <v>76</v>
      </c>
      <c r="J9" s="203"/>
    </row>
    <row r="10" spans="1:10" x14ac:dyDescent="0.3">
      <c r="A10" s="97" t="s">
        <v>1599</v>
      </c>
      <c r="B10" s="104">
        <f>B9*B6/1000</f>
        <v>35.200000000000003</v>
      </c>
      <c r="C10" s="97" t="s">
        <v>52</v>
      </c>
      <c r="G10" s="102" t="s">
        <v>1671</v>
      </c>
      <c r="J10" s="203"/>
    </row>
    <row r="11" spans="1:10" x14ac:dyDescent="0.3">
      <c r="A11" s="97" t="s">
        <v>72</v>
      </c>
      <c r="B11" s="104">
        <f>B9*B7</f>
        <v>149.6</v>
      </c>
      <c r="C11" s="97" t="s">
        <v>71</v>
      </c>
      <c r="J11" s="203"/>
    </row>
    <row r="12" spans="1:10" x14ac:dyDescent="0.3">
      <c r="A12" s="97" t="s">
        <v>1600</v>
      </c>
      <c r="B12" s="105">
        <v>5.0000000000000001E-3</v>
      </c>
      <c r="C12" s="97" t="s">
        <v>1601</v>
      </c>
      <c r="G12" s="102" t="s">
        <v>1672</v>
      </c>
      <c r="J12" s="203"/>
    </row>
    <row r="13" spans="1:10" x14ac:dyDescent="0.3">
      <c r="J13" s="203"/>
    </row>
    <row r="14" spans="1:10" x14ac:dyDescent="0.3">
      <c r="A14" s="97" t="s">
        <v>1805</v>
      </c>
      <c r="B14" s="100">
        <v>320</v>
      </c>
      <c r="C14" s="97" t="s">
        <v>71</v>
      </c>
      <c r="J14" s="203"/>
    </row>
    <row r="15" spans="1:10" x14ac:dyDescent="0.3">
      <c r="J15" s="203"/>
    </row>
    <row r="16" spans="1:10" x14ac:dyDescent="0.3">
      <c r="A16" s="97" t="s">
        <v>75</v>
      </c>
      <c r="B16" s="100">
        <v>900</v>
      </c>
      <c r="C16" s="97" t="s">
        <v>60</v>
      </c>
      <c r="G16" s="102" t="s">
        <v>1673</v>
      </c>
      <c r="J16" s="203"/>
    </row>
    <row r="17" spans="1:19" x14ac:dyDescent="0.3">
      <c r="J17" s="203"/>
    </row>
    <row r="18" spans="1:19" x14ac:dyDescent="0.3">
      <c r="A18" s="99" t="s">
        <v>1662</v>
      </c>
      <c r="B18" s="100">
        <v>19.3</v>
      </c>
      <c r="C18" s="97" t="s">
        <v>54</v>
      </c>
      <c r="G18" s="102" t="s">
        <v>1674</v>
      </c>
      <c r="J18" s="203"/>
    </row>
    <row r="19" spans="1:19" x14ac:dyDescent="0.3">
      <c r="H19" s="97"/>
      <c r="I19" s="97"/>
      <c r="J19" s="204"/>
    </row>
    <row r="20" spans="1:19" ht="18" x14ac:dyDescent="0.35">
      <c r="A20" s="96" t="s">
        <v>1643</v>
      </c>
      <c r="H20" s="97"/>
      <c r="I20" s="97"/>
      <c r="J20" s="204"/>
    </row>
    <row r="21" spans="1:19" ht="15" customHeight="1" x14ac:dyDescent="0.35">
      <c r="A21" s="96"/>
      <c r="H21" s="97"/>
      <c r="I21" s="97"/>
      <c r="J21" s="204"/>
    </row>
    <row r="22" spans="1:19" x14ac:dyDescent="0.3">
      <c r="A22" s="99" t="s">
        <v>1661</v>
      </c>
      <c r="B22" s="97" t="s">
        <v>1647</v>
      </c>
      <c r="C22" s="97" t="s">
        <v>1648</v>
      </c>
      <c r="D22" s="97" t="s">
        <v>1655</v>
      </c>
      <c r="E22" s="97" t="s">
        <v>1654</v>
      </c>
      <c r="F22" s="97" t="s">
        <v>1656</v>
      </c>
      <c r="H22" s="97"/>
      <c r="I22" s="97"/>
      <c r="J22" s="204"/>
    </row>
    <row r="23" spans="1:19" x14ac:dyDescent="0.3">
      <c r="B23" s="97" t="s">
        <v>1645</v>
      </c>
      <c r="C23" s="97" t="s">
        <v>1591</v>
      </c>
      <c r="D23" s="97" t="s">
        <v>1591</v>
      </c>
      <c r="H23" s="97"/>
      <c r="I23" s="97"/>
      <c r="J23" s="204"/>
    </row>
    <row r="24" spans="1:19" x14ac:dyDescent="0.3">
      <c r="A24" s="97" t="s">
        <v>1644</v>
      </c>
      <c r="B24" s="106"/>
      <c r="C24" s="106">
        <v>15555.68</v>
      </c>
      <c r="D24" s="107">
        <f t="shared" ref="D24:D30" si="0">B24*Anlagenleistung+C24</f>
        <v>15555.68</v>
      </c>
      <c r="E24" s="107">
        <f>D24*0.2</f>
        <v>3111.1360000000004</v>
      </c>
      <c r="F24" s="107">
        <f>D24+E24</f>
        <v>18666.815999999999</v>
      </c>
      <c r="H24" s="97"/>
      <c r="I24" s="97"/>
      <c r="J24" s="204"/>
    </row>
    <row r="25" spans="1:19" x14ac:dyDescent="0.3">
      <c r="A25" s="97" t="s">
        <v>1646</v>
      </c>
      <c r="B25" s="106"/>
      <c r="C25" s="106">
        <v>4989.3900000000003</v>
      </c>
      <c r="D25" s="107">
        <f>B25*Anlagenleistung+C25</f>
        <v>4989.3900000000003</v>
      </c>
      <c r="E25" s="107">
        <f t="shared" ref="E25:E30" si="1">D25*0.2</f>
        <v>997.87800000000016</v>
      </c>
      <c r="F25" s="107">
        <f t="shared" ref="F25:F29" si="2">D25+E25</f>
        <v>5987.268</v>
      </c>
      <c r="H25" s="97"/>
      <c r="I25" s="97"/>
      <c r="J25" s="204"/>
    </row>
    <row r="26" spans="1:19" x14ac:dyDescent="0.3">
      <c r="A26" s="97" t="s">
        <v>1650</v>
      </c>
      <c r="B26" s="106"/>
      <c r="C26" s="106">
        <v>4575.2</v>
      </c>
      <c r="D26" s="107">
        <f t="shared" si="0"/>
        <v>4575.2</v>
      </c>
      <c r="E26" s="107">
        <f t="shared" si="1"/>
        <v>915.04</v>
      </c>
      <c r="F26" s="107">
        <f t="shared" si="2"/>
        <v>5490.24</v>
      </c>
      <c r="H26" s="97"/>
      <c r="I26" s="97"/>
      <c r="J26" s="204"/>
    </row>
    <row r="27" spans="1:19" x14ac:dyDescent="0.3">
      <c r="A27" s="97" t="s">
        <v>1651</v>
      </c>
      <c r="B27" s="106"/>
      <c r="C27" s="106">
        <v>2294</v>
      </c>
      <c r="D27" s="107">
        <f t="shared" si="0"/>
        <v>2294</v>
      </c>
      <c r="E27" s="107">
        <f t="shared" si="1"/>
        <v>458.8</v>
      </c>
      <c r="F27" s="107">
        <f t="shared" si="2"/>
        <v>2752.8</v>
      </c>
      <c r="H27" s="102"/>
      <c r="I27" s="102"/>
      <c r="J27" s="205"/>
    </row>
    <row r="28" spans="1:19" x14ac:dyDescent="0.3">
      <c r="A28" s="97" t="s">
        <v>1652</v>
      </c>
      <c r="B28" s="106"/>
      <c r="C28" s="106">
        <v>10440</v>
      </c>
      <c r="D28" s="107">
        <f t="shared" si="0"/>
        <v>10440</v>
      </c>
      <c r="E28" s="107">
        <f t="shared" si="1"/>
        <v>2088</v>
      </c>
      <c r="F28" s="107">
        <f t="shared" si="2"/>
        <v>12528</v>
      </c>
      <c r="H28" s="97"/>
      <c r="I28" s="97"/>
      <c r="J28" s="204"/>
    </row>
    <row r="29" spans="1:19" s="209" customFormat="1" x14ac:dyDescent="0.3">
      <c r="A29" s="209" t="s">
        <v>1832</v>
      </c>
      <c r="B29" s="216"/>
      <c r="C29" s="216"/>
      <c r="D29" s="210">
        <v>5500</v>
      </c>
      <c r="E29" s="210">
        <f t="shared" si="1"/>
        <v>1100</v>
      </c>
      <c r="F29" s="210">
        <f t="shared" si="2"/>
        <v>6600</v>
      </c>
      <c r="G29" s="211"/>
      <c r="S29" s="212"/>
    </row>
    <row r="30" spans="1:19" x14ac:dyDescent="0.3">
      <c r="A30" s="97" t="s">
        <v>1657</v>
      </c>
      <c r="B30" s="106"/>
      <c r="C30" s="106">
        <f>859.5+1425</f>
        <v>2284.5</v>
      </c>
      <c r="D30" s="107">
        <f t="shared" si="0"/>
        <v>2284.5</v>
      </c>
      <c r="E30" s="107">
        <f t="shared" si="1"/>
        <v>456.90000000000003</v>
      </c>
      <c r="F30" s="107">
        <f t="shared" ref="F30" si="3">D30+E30</f>
        <v>2741.4</v>
      </c>
      <c r="H30" s="114"/>
      <c r="I30" s="114" t="s">
        <v>1822</v>
      </c>
      <c r="J30" s="205"/>
    </row>
    <row r="31" spans="1:19" x14ac:dyDescent="0.3">
      <c r="A31" s="99" t="s">
        <v>1653</v>
      </c>
      <c r="B31" s="108">
        <f>D31/Anlagenleistung</f>
        <v>1296.5559659090909</v>
      </c>
      <c r="C31" s="99"/>
      <c r="D31" s="108">
        <f>SUM(D24:D30)</f>
        <v>45638.770000000004</v>
      </c>
      <c r="E31" s="108">
        <f t="shared" ref="E31:F31" si="4">SUM(E24:E30)</f>
        <v>9127.7540000000008</v>
      </c>
      <c r="F31" s="108">
        <f t="shared" si="4"/>
        <v>54766.524000000005</v>
      </c>
      <c r="G31" s="102" t="s">
        <v>1748</v>
      </c>
      <c r="H31" s="97"/>
      <c r="I31" s="97"/>
      <c r="J31" s="204"/>
    </row>
    <row r="32" spans="1:19" x14ac:dyDescent="0.3">
      <c r="H32" s="97"/>
      <c r="I32" s="97"/>
      <c r="J32" s="204"/>
    </row>
    <row r="33" spans="1:14" x14ac:dyDescent="0.3">
      <c r="A33" s="99" t="s">
        <v>1662</v>
      </c>
      <c r="B33" s="97" t="s">
        <v>1647</v>
      </c>
      <c r="C33" s="97" t="s">
        <v>1648</v>
      </c>
      <c r="D33" s="97" t="s">
        <v>1655</v>
      </c>
      <c r="E33" s="97" t="s">
        <v>1654</v>
      </c>
      <c r="F33" s="97" t="s">
        <v>1656</v>
      </c>
      <c r="H33" s="97"/>
      <c r="I33" s="97"/>
      <c r="J33" s="204"/>
    </row>
    <row r="34" spans="1:14" x14ac:dyDescent="0.3">
      <c r="B34" s="97" t="s">
        <v>1572</v>
      </c>
      <c r="C34" s="97" t="s">
        <v>1591</v>
      </c>
      <c r="D34" s="97" t="s">
        <v>1591</v>
      </c>
      <c r="H34" s="97"/>
      <c r="I34" s="97"/>
      <c r="J34" s="204"/>
    </row>
    <row r="35" spans="1:14" x14ac:dyDescent="0.3">
      <c r="A35" s="97" t="s">
        <v>1833</v>
      </c>
      <c r="B35" s="106"/>
      <c r="C35" s="106">
        <v>12715.45</v>
      </c>
      <c r="D35" s="107">
        <f>B35*Speicherkapazitaet+C35+500</f>
        <v>13215.45</v>
      </c>
      <c r="E35" s="107">
        <f>D35*0.2</f>
        <v>2643.09</v>
      </c>
      <c r="F35" s="107">
        <f>D35+E35</f>
        <v>15858.54</v>
      </c>
      <c r="H35" s="97"/>
      <c r="I35" s="97"/>
      <c r="J35" s="204"/>
    </row>
    <row r="36" spans="1:14" x14ac:dyDescent="0.3">
      <c r="A36" s="97" t="s">
        <v>1</v>
      </c>
      <c r="B36" s="106"/>
      <c r="C36" s="106"/>
      <c r="D36" s="107">
        <f>B36*Speicherkapazitaet+C36</f>
        <v>0</v>
      </c>
      <c r="E36" s="107">
        <f t="shared" ref="E36:E39" si="5">D36*0.2</f>
        <v>0</v>
      </c>
      <c r="F36" s="107">
        <f t="shared" ref="F36:F39" si="6">D36+E36</f>
        <v>0</v>
      </c>
      <c r="H36" s="97"/>
      <c r="I36" s="97"/>
      <c r="J36" s="204"/>
    </row>
    <row r="37" spans="1:14" x14ac:dyDescent="0.3">
      <c r="A37" s="97" t="s">
        <v>1651</v>
      </c>
      <c r="B37" s="106"/>
      <c r="C37" s="106"/>
      <c r="D37" s="107">
        <f>B37*Speicherkapazitaet+C37</f>
        <v>0</v>
      </c>
      <c r="E37" s="107">
        <f t="shared" si="5"/>
        <v>0</v>
      </c>
      <c r="F37" s="107">
        <f t="shared" si="6"/>
        <v>0</v>
      </c>
      <c r="H37" s="97"/>
      <c r="I37" s="97"/>
      <c r="J37" s="204"/>
    </row>
    <row r="38" spans="1:14" x14ac:dyDescent="0.3">
      <c r="A38" s="97" t="s">
        <v>1652</v>
      </c>
      <c r="B38" s="106"/>
      <c r="C38" s="106"/>
      <c r="D38" s="107">
        <f>B38*Speicherkapazitaet+C38</f>
        <v>0</v>
      </c>
      <c r="E38" s="107">
        <f t="shared" si="5"/>
        <v>0</v>
      </c>
      <c r="F38" s="107">
        <f t="shared" si="6"/>
        <v>0</v>
      </c>
      <c r="H38" s="97"/>
      <c r="I38" s="97"/>
      <c r="J38" s="204"/>
    </row>
    <row r="39" spans="1:14" x14ac:dyDescent="0.3">
      <c r="A39" s="97" t="s">
        <v>1657</v>
      </c>
      <c r="B39" s="106"/>
      <c r="C39" s="106"/>
      <c r="D39" s="107">
        <f>B39*Speicherkapazitaet+C39</f>
        <v>0</v>
      </c>
      <c r="E39" s="107">
        <f t="shared" si="5"/>
        <v>0</v>
      </c>
      <c r="F39" s="107">
        <f t="shared" si="6"/>
        <v>0</v>
      </c>
      <c r="H39" s="97"/>
      <c r="I39" s="97"/>
      <c r="J39" s="204"/>
    </row>
    <row r="40" spans="1:14" x14ac:dyDescent="0.3">
      <c r="A40" s="99" t="s">
        <v>1653</v>
      </c>
      <c r="B40" s="108">
        <f>IFERROR(D40/Speicherkapazitaet,0)</f>
        <v>684.73834196891198</v>
      </c>
      <c r="C40" s="99"/>
      <c r="D40" s="108">
        <f>SUM(D35:D39)</f>
        <v>13215.45</v>
      </c>
      <c r="E40" s="108">
        <f>SUM(E35:E39)</f>
        <v>2643.09</v>
      </c>
      <c r="F40" s="108">
        <f>SUM(F35:F39)</f>
        <v>15858.54</v>
      </c>
      <c r="G40" s="102" t="s">
        <v>1749</v>
      </c>
      <c r="H40" s="97"/>
      <c r="I40" s="97"/>
      <c r="J40" s="204"/>
    </row>
    <row r="41" spans="1:14" x14ac:dyDescent="0.3">
      <c r="H41" s="97"/>
      <c r="I41" s="97"/>
      <c r="J41" s="204"/>
    </row>
    <row r="42" spans="1:14" x14ac:dyDescent="0.3">
      <c r="A42" s="99" t="s">
        <v>1663</v>
      </c>
      <c r="D42" s="108">
        <f>D31+D40</f>
        <v>58854.22</v>
      </c>
      <c r="E42" s="108">
        <f t="shared" ref="E42:F42" si="7">E31+E40</f>
        <v>11770.844000000001</v>
      </c>
      <c r="F42" s="108">
        <f t="shared" si="7"/>
        <v>70625.064000000013</v>
      </c>
      <c r="G42" s="102" t="s">
        <v>1704</v>
      </c>
      <c r="H42" s="97"/>
      <c r="I42" s="97"/>
      <c r="J42" s="204"/>
    </row>
    <row r="43" spans="1:14" x14ac:dyDescent="0.3">
      <c r="H43" s="97"/>
      <c r="I43" s="97"/>
      <c r="J43" s="204"/>
    </row>
    <row r="44" spans="1:14" x14ac:dyDescent="0.3">
      <c r="A44" s="99" t="s">
        <v>1658</v>
      </c>
      <c r="H44" s="97"/>
      <c r="I44" s="97"/>
      <c r="J44" s="204"/>
    </row>
    <row r="45" spans="1:14" x14ac:dyDescent="0.3">
      <c r="H45" s="97"/>
      <c r="I45" s="97"/>
      <c r="J45" s="204"/>
    </row>
    <row r="46" spans="1:14" x14ac:dyDescent="0.3">
      <c r="A46" s="99" t="s">
        <v>1661</v>
      </c>
      <c r="B46" s="218" t="s">
        <v>1647</v>
      </c>
      <c r="C46" s="218"/>
      <c r="D46" s="97" t="s">
        <v>1648</v>
      </c>
      <c r="E46" s="97" t="s">
        <v>1745</v>
      </c>
      <c r="F46" s="97" t="s">
        <v>1649</v>
      </c>
      <c r="H46" s="97"/>
      <c r="I46" s="97"/>
      <c r="J46" s="204"/>
    </row>
    <row r="47" spans="1:14" x14ac:dyDescent="0.3">
      <c r="A47" s="99"/>
      <c r="B47" s="97" t="s">
        <v>1645</v>
      </c>
      <c r="C47" s="97" t="s">
        <v>1747</v>
      </c>
      <c r="D47" s="97" t="s">
        <v>1591</v>
      </c>
      <c r="E47" s="97" t="s">
        <v>1746</v>
      </c>
      <c r="F47" s="97" t="s">
        <v>1591</v>
      </c>
      <c r="J47" s="203"/>
    </row>
    <row r="48" spans="1:14" x14ac:dyDescent="0.3">
      <c r="A48" s="97" t="s">
        <v>1659</v>
      </c>
      <c r="B48" s="106"/>
      <c r="C48" s="146"/>
      <c r="D48" s="106">
        <v>6020</v>
      </c>
      <c r="E48" s="100"/>
      <c r="F48" s="107">
        <f>B48*MIN(Anlagenleistung,E48)+Kosten_PV_netto*C48+D48</f>
        <v>6020</v>
      </c>
      <c r="H48" s="97"/>
      <c r="I48" s="97"/>
      <c r="J48" s="204"/>
      <c r="N48" s="186"/>
    </row>
    <row r="49" spans="1:16" ht="14.25" customHeight="1" x14ac:dyDescent="0.3">
      <c r="A49" s="97" t="s">
        <v>1823</v>
      </c>
      <c r="B49" s="106"/>
      <c r="C49" s="146"/>
      <c r="D49" s="106">
        <f>7940+10000</f>
        <v>17940</v>
      </c>
      <c r="E49" s="100"/>
      <c r="F49" s="107">
        <f>B49*MIN(Anlagenleistung,E49)+Kosten_PV_netto*C49+D49</f>
        <v>17940</v>
      </c>
      <c r="H49" s="97"/>
      <c r="I49" s="97"/>
      <c r="J49" s="204"/>
      <c r="P49" s="97" t="s">
        <v>1845</v>
      </c>
    </row>
    <row r="50" spans="1:16" x14ac:dyDescent="0.3">
      <c r="A50" s="97" t="s">
        <v>1824</v>
      </c>
      <c r="B50" s="106"/>
      <c r="C50" s="146"/>
      <c r="D50" s="106"/>
      <c r="E50" s="100"/>
      <c r="F50" s="107">
        <f>B50*MIN(Anlagenleistung,E50)+Kosten_PV_netto*C50+D50</f>
        <v>0</v>
      </c>
      <c r="I50" s="97"/>
      <c r="J50" s="204"/>
    </row>
    <row r="51" spans="1:16" x14ac:dyDescent="0.3">
      <c r="A51" s="97" t="s">
        <v>1660</v>
      </c>
      <c r="B51" s="108">
        <f>F51/Anlagenleistung</f>
        <v>680.68181818181813</v>
      </c>
      <c r="F51" s="108">
        <f>SUM(F48:F50)</f>
        <v>23960</v>
      </c>
      <c r="G51" s="102" t="s">
        <v>1744</v>
      </c>
      <c r="H51" s="97"/>
      <c r="I51" s="97"/>
      <c r="J51" s="204"/>
    </row>
    <row r="52" spans="1:16" x14ac:dyDescent="0.3">
      <c r="A52" s="99" t="s">
        <v>1750</v>
      </c>
      <c r="H52" s="97"/>
      <c r="I52" s="97"/>
      <c r="J52" s="204"/>
    </row>
    <row r="53" spans="1:16" x14ac:dyDescent="0.3">
      <c r="B53" s="218" t="s">
        <v>1647</v>
      </c>
      <c r="C53" s="218"/>
      <c r="D53" s="97" t="s">
        <v>1648</v>
      </c>
      <c r="E53" s="97" t="s">
        <v>1745</v>
      </c>
      <c r="F53" s="97" t="s">
        <v>1649</v>
      </c>
      <c r="H53" s="97"/>
      <c r="I53" s="97"/>
      <c r="J53" s="204"/>
    </row>
    <row r="54" spans="1:16" x14ac:dyDescent="0.3">
      <c r="A54" s="99" t="s">
        <v>0</v>
      </c>
      <c r="B54" s="97" t="s">
        <v>1645</v>
      </c>
      <c r="C54" s="97" t="s">
        <v>1747</v>
      </c>
      <c r="D54" s="97" t="s">
        <v>1591</v>
      </c>
      <c r="E54" s="97" t="s">
        <v>54</v>
      </c>
      <c r="F54" s="97" t="s">
        <v>1591</v>
      </c>
      <c r="H54" s="97"/>
      <c r="I54" s="97"/>
      <c r="J54" s="204"/>
    </row>
    <row r="55" spans="1:16" x14ac:dyDescent="0.3">
      <c r="A55" s="97" t="s">
        <v>1825</v>
      </c>
      <c r="B55" s="106"/>
      <c r="C55" s="146"/>
      <c r="D55" s="106">
        <f>19*200</f>
        <v>3800</v>
      </c>
      <c r="E55" s="100"/>
      <c r="F55" s="107">
        <f>B55*MIN(Speicherkapazitaet,E55)+Kosten_Speicher_netto*C55+D55</f>
        <v>3800</v>
      </c>
      <c r="H55" s="97"/>
      <c r="I55" s="97"/>
      <c r="J55" s="204"/>
    </row>
    <row r="56" spans="1:16" x14ac:dyDescent="0.3">
      <c r="A56" s="97" t="s">
        <v>1826</v>
      </c>
      <c r="B56" s="106"/>
      <c r="C56" s="146"/>
      <c r="D56" s="106"/>
      <c r="E56" s="100"/>
      <c r="F56" s="107">
        <f>B56*MIN(Speicherkapazitaet,E56)+Kosten_Speicher_netto*C56+D56</f>
        <v>0</v>
      </c>
      <c r="H56" s="97"/>
      <c r="I56" s="97"/>
      <c r="J56" s="204"/>
    </row>
    <row r="57" spans="1:16" x14ac:dyDescent="0.3">
      <c r="A57" s="97" t="s">
        <v>1660</v>
      </c>
      <c r="B57" s="106"/>
      <c r="C57" s="146"/>
      <c r="D57" s="106"/>
      <c r="E57" s="100"/>
      <c r="F57" s="107">
        <f>B57*MIN(Speicherkapazitaet,E57)+Kosten_Speicher_netto*C57+D57</f>
        <v>0</v>
      </c>
      <c r="H57" s="97"/>
      <c r="I57" s="97"/>
      <c r="J57" s="204"/>
    </row>
    <row r="58" spans="1:16" x14ac:dyDescent="0.3">
      <c r="A58" s="99" t="s">
        <v>1750</v>
      </c>
      <c r="B58" s="108">
        <f>IFERROR(F58/Speicherkapazitaet,0)</f>
        <v>196.89119170984455</v>
      </c>
      <c r="F58" s="108">
        <f>SUM(F55:F57)</f>
        <v>3800</v>
      </c>
      <c r="G58" s="102" t="s">
        <v>1743</v>
      </c>
      <c r="H58" s="97"/>
      <c r="I58" s="97"/>
      <c r="J58" s="204"/>
    </row>
    <row r="59" spans="1:16" x14ac:dyDescent="0.3">
      <c r="H59" s="97"/>
      <c r="I59" s="97"/>
      <c r="J59" s="204"/>
    </row>
    <row r="60" spans="1:16" x14ac:dyDescent="0.3">
      <c r="A60" s="99" t="s">
        <v>1664</v>
      </c>
      <c r="F60" s="108">
        <f>F51+F58</f>
        <v>27760</v>
      </c>
      <c r="G60" s="102" t="s">
        <v>1703</v>
      </c>
      <c r="H60" s="97"/>
      <c r="I60" s="97"/>
      <c r="J60" s="204"/>
    </row>
    <row r="61" spans="1:16" x14ac:dyDescent="0.3">
      <c r="H61" s="97"/>
      <c r="I61" s="97"/>
      <c r="J61" s="204"/>
    </row>
    <row r="62" spans="1:16" x14ac:dyDescent="0.3">
      <c r="A62" s="99" t="s">
        <v>1665</v>
      </c>
      <c r="D62" s="108">
        <f>D42-F60</f>
        <v>31094.22</v>
      </c>
      <c r="F62" s="108">
        <f>F42-F60</f>
        <v>42865.064000000013</v>
      </c>
      <c r="G62" s="102" t="s">
        <v>1806</v>
      </c>
      <c r="J62" s="203"/>
    </row>
    <row r="63" spans="1:16" x14ac:dyDescent="0.3">
      <c r="H63" s="97"/>
      <c r="I63" s="97"/>
      <c r="J63" s="204"/>
    </row>
    <row r="64" spans="1:16" x14ac:dyDescent="0.3">
      <c r="H64" s="97"/>
      <c r="I64" s="97"/>
      <c r="J64" s="204"/>
    </row>
    <row r="65" spans="1:10" ht="18" x14ac:dyDescent="0.35">
      <c r="A65" s="96" t="s">
        <v>1573</v>
      </c>
      <c r="F65" s="101"/>
      <c r="J65" s="203"/>
    </row>
    <row r="66" spans="1:10" x14ac:dyDescent="0.3">
      <c r="A66" s="99"/>
      <c r="F66" s="101"/>
      <c r="J66" s="203"/>
    </row>
    <row r="67" spans="1:10" x14ac:dyDescent="0.3">
      <c r="A67" s="99" t="s">
        <v>1738</v>
      </c>
      <c r="B67" s="111">
        <v>15</v>
      </c>
      <c r="C67" s="97" t="s">
        <v>1632</v>
      </c>
      <c r="F67" s="101"/>
      <c r="G67" s="102" t="s">
        <v>1739</v>
      </c>
      <c r="J67" s="203"/>
    </row>
    <row r="68" spans="1:10" x14ac:dyDescent="0.3">
      <c r="A68" s="99"/>
      <c r="J68" s="203"/>
    </row>
    <row r="69" spans="1:10" x14ac:dyDescent="0.3">
      <c r="A69" s="99" t="s">
        <v>1638</v>
      </c>
      <c r="B69" s="109">
        <v>0.01</v>
      </c>
      <c r="C69" s="97" t="s">
        <v>1601</v>
      </c>
      <c r="G69" s="102" t="s">
        <v>1675</v>
      </c>
      <c r="J69" s="203"/>
    </row>
    <row r="70" spans="1:10" x14ac:dyDescent="0.3">
      <c r="A70" s="99"/>
      <c r="J70" s="203"/>
    </row>
    <row r="71" spans="1:10" x14ac:dyDescent="0.3">
      <c r="A71" s="99" t="s">
        <v>1637</v>
      </c>
      <c r="J71" s="203"/>
    </row>
    <row r="72" spans="1:10" x14ac:dyDescent="0.3">
      <c r="A72" s="97" t="s">
        <v>1637</v>
      </c>
      <c r="B72" s="106">
        <f>0*Anlagenleistung</f>
        <v>0</v>
      </c>
      <c r="C72" s="97" t="s">
        <v>1582</v>
      </c>
      <c r="G72" s="102" t="s">
        <v>7</v>
      </c>
      <c r="J72" s="203"/>
    </row>
    <row r="73" spans="1:10" x14ac:dyDescent="0.3">
      <c r="A73" s="97" t="s">
        <v>1639</v>
      </c>
      <c r="B73" s="109"/>
      <c r="C73" s="97" t="s">
        <v>1601</v>
      </c>
      <c r="D73" s="97" t="s">
        <v>1676</v>
      </c>
      <c r="J73" s="203"/>
    </row>
    <row r="74" spans="1:10" x14ac:dyDescent="0.3">
      <c r="A74" s="99"/>
      <c r="B74" s="110">
        <f>IF(ISBLANK(B73),Preissteigerung_allg,B73)</f>
        <v>0.01</v>
      </c>
      <c r="C74" s="97" t="s">
        <v>1601</v>
      </c>
      <c r="G74" s="102" t="s">
        <v>1677</v>
      </c>
      <c r="J74" s="203"/>
    </row>
    <row r="75" spans="1:10" x14ac:dyDescent="0.3">
      <c r="J75" s="203"/>
    </row>
    <row r="76" spans="1:10" x14ac:dyDescent="0.3">
      <c r="A76" s="99" t="s">
        <v>1574</v>
      </c>
      <c r="J76" s="203"/>
    </row>
    <row r="77" spans="1:10" x14ac:dyDescent="0.3">
      <c r="A77" s="97" t="s">
        <v>1821</v>
      </c>
      <c r="B77" s="106">
        <f>600+500</f>
        <v>1100</v>
      </c>
      <c r="C77" s="97" t="s">
        <v>1582</v>
      </c>
      <c r="G77" s="102" t="s">
        <v>1678</v>
      </c>
      <c r="J77" s="203"/>
    </row>
    <row r="78" spans="1:10" x14ac:dyDescent="0.3">
      <c r="A78" s="97" t="s">
        <v>1639</v>
      </c>
      <c r="B78" s="109">
        <v>8.9999999999999993E-3</v>
      </c>
      <c r="C78" s="97" t="s">
        <v>1601</v>
      </c>
      <c r="D78" s="97" t="s">
        <v>1676</v>
      </c>
      <c r="J78" s="203"/>
    </row>
    <row r="79" spans="1:10" x14ac:dyDescent="0.3">
      <c r="A79" s="99"/>
      <c r="B79" s="110">
        <f>IF(ISBLANK(B78),Preissteigerung_allg,B78)</f>
        <v>8.9999999999999993E-3</v>
      </c>
      <c r="C79" s="97" t="s">
        <v>1601</v>
      </c>
      <c r="G79" s="102" t="s">
        <v>1679</v>
      </c>
      <c r="J79" s="203"/>
    </row>
    <row r="80" spans="1:10" x14ac:dyDescent="0.3">
      <c r="J80" s="203"/>
    </row>
    <row r="81" spans="1:10" x14ac:dyDescent="0.3">
      <c r="A81" s="99" t="s">
        <v>1575</v>
      </c>
      <c r="J81" s="203"/>
    </row>
    <row r="82" spans="1:10" x14ac:dyDescent="0.3">
      <c r="A82" s="97" t="s">
        <v>1576</v>
      </c>
      <c r="B82" s="106">
        <v>50</v>
      </c>
      <c r="C82" s="97" t="s">
        <v>1582</v>
      </c>
      <c r="J82" s="203"/>
    </row>
    <row r="83" spans="1:10" x14ac:dyDescent="0.3">
      <c r="A83" s="97" t="s">
        <v>1577</v>
      </c>
      <c r="B83" s="106">
        <v>1</v>
      </c>
      <c r="C83" s="97" t="s">
        <v>1583</v>
      </c>
      <c r="J83" s="203"/>
    </row>
    <row r="84" spans="1:10" x14ac:dyDescent="0.3">
      <c r="A84" s="97" t="s">
        <v>1578</v>
      </c>
      <c r="B84" s="106">
        <v>1</v>
      </c>
      <c r="C84" s="97" t="s">
        <v>1802</v>
      </c>
      <c r="J84" s="203"/>
    </row>
    <row r="85" spans="1:10" x14ac:dyDescent="0.3">
      <c r="A85" s="97" t="s">
        <v>1579</v>
      </c>
      <c r="B85" s="107">
        <f>B83+B84/60*B9</f>
        <v>2.4666666666666668</v>
      </c>
      <c r="C85" s="97" t="s">
        <v>1583</v>
      </c>
      <c r="J85" s="203"/>
    </row>
    <row r="86" spans="1:10" x14ac:dyDescent="0.3">
      <c r="A86" s="97" t="s">
        <v>1580</v>
      </c>
      <c r="B86" s="106">
        <v>60</v>
      </c>
      <c r="C86" s="97" t="s">
        <v>1584</v>
      </c>
      <c r="J86" s="203"/>
    </row>
    <row r="87" spans="1:10" x14ac:dyDescent="0.3">
      <c r="A87" s="97" t="s">
        <v>1581</v>
      </c>
      <c r="B87" s="107">
        <f>B82+B85*B86</f>
        <v>198</v>
      </c>
      <c r="C87" s="97" t="s">
        <v>1582</v>
      </c>
      <c r="G87" s="102" t="s">
        <v>1680</v>
      </c>
      <c r="J87" s="203"/>
    </row>
    <row r="88" spans="1:10" x14ac:dyDescent="0.3">
      <c r="A88" s="97" t="s">
        <v>1639</v>
      </c>
      <c r="B88" s="109">
        <v>8.9999999999999993E-3</v>
      </c>
      <c r="C88" s="97" t="s">
        <v>1601</v>
      </c>
      <c r="D88" s="97" t="s">
        <v>1676</v>
      </c>
      <c r="J88" s="203"/>
    </row>
    <row r="89" spans="1:10" x14ac:dyDescent="0.3">
      <c r="A89" s="99"/>
      <c r="B89" s="110">
        <f>IF(ISBLANK(B88),Preissteigerung_allg,B88)</f>
        <v>8.9999999999999993E-3</v>
      </c>
      <c r="C89" s="97" t="s">
        <v>1601</v>
      </c>
      <c r="G89" s="102" t="s">
        <v>1681</v>
      </c>
      <c r="J89" s="203"/>
    </row>
    <row r="90" spans="1:10" x14ac:dyDescent="0.3">
      <c r="A90" s="97" t="s">
        <v>1803</v>
      </c>
      <c r="B90" s="111">
        <v>6</v>
      </c>
      <c r="C90" s="97" t="str">
        <f>"Jahr"&amp;IF(B90=1,"","en")</f>
        <v>Jahren</v>
      </c>
      <c r="G90" s="102" t="s">
        <v>1813</v>
      </c>
      <c r="J90" s="203"/>
    </row>
    <row r="91" spans="1:10" x14ac:dyDescent="0.3">
      <c r="A91" s="97" t="s">
        <v>1639</v>
      </c>
      <c r="B91" s="109">
        <v>0.01</v>
      </c>
      <c r="C91" s="97" t="s">
        <v>1601</v>
      </c>
      <c r="D91" s="97" t="s">
        <v>1676</v>
      </c>
      <c r="J91" s="203"/>
    </row>
    <row r="92" spans="1:10" x14ac:dyDescent="0.3">
      <c r="A92" s="99"/>
      <c r="B92" s="110">
        <f>IF(ISBLANK(B91),Preissteigerung_allg,B91)</f>
        <v>0.01</v>
      </c>
      <c r="C92" s="97" t="s">
        <v>1601</v>
      </c>
      <c r="G92" s="102" t="s">
        <v>1804</v>
      </c>
      <c r="J92" s="203"/>
    </row>
    <row r="93" spans="1:10" x14ac:dyDescent="0.3">
      <c r="A93" s="97" t="str">
        <f>"Kosten für WR-Tausch nach "&amp;Zeit_WRTausch&amp;" Jahr"&amp;IF(Zeit_WRTausch=1,"","en")&amp;":"</f>
        <v>Kosten für WR-Tausch nach 6 Jahren:</v>
      </c>
      <c r="B93" s="107">
        <f>D25*(1+Preissteigerung_WR)^Zeit_WRTausch</f>
        <v>5296.3380242071244</v>
      </c>
      <c r="C93" s="97" t="s">
        <v>1591</v>
      </c>
      <c r="D93" s="97" t="s">
        <v>1655</v>
      </c>
      <c r="G93" s="102" t="s">
        <v>1807</v>
      </c>
      <c r="J93" s="203"/>
    </row>
    <row r="94" spans="1:10" ht="14.25" customHeight="1" x14ac:dyDescent="0.3">
      <c r="J94" s="203"/>
    </row>
    <row r="95" spans="1:10" x14ac:dyDescent="0.3">
      <c r="A95" s="99" t="s">
        <v>1592</v>
      </c>
      <c r="J95" s="203"/>
    </row>
    <row r="96" spans="1:10" x14ac:dyDescent="0.3">
      <c r="A96" s="97" t="s">
        <v>1593</v>
      </c>
      <c r="B96" s="106">
        <v>100</v>
      </c>
      <c r="C96" s="97" t="s">
        <v>1582</v>
      </c>
      <c r="J96" s="203"/>
    </row>
    <row r="97" spans="1:10" x14ac:dyDescent="0.3">
      <c r="A97" s="97" t="s">
        <v>1594</v>
      </c>
      <c r="B97" s="106">
        <v>51</v>
      </c>
      <c r="C97" s="97" t="s">
        <v>1582</v>
      </c>
      <c r="J97" s="203"/>
    </row>
    <row r="98" spans="1:10" x14ac:dyDescent="0.3">
      <c r="A98" s="97" t="s">
        <v>1595</v>
      </c>
      <c r="B98" s="106">
        <v>0</v>
      </c>
      <c r="C98" s="97" t="s">
        <v>1582</v>
      </c>
      <c r="J98" s="203"/>
    </row>
    <row r="99" spans="1:10" x14ac:dyDescent="0.3">
      <c r="A99" s="97" t="s">
        <v>1596</v>
      </c>
      <c r="B99" s="107">
        <f>SUM(B96:B98)</f>
        <v>151</v>
      </c>
      <c r="C99" s="97" t="s">
        <v>1582</v>
      </c>
      <c r="G99" s="102" t="s">
        <v>1682</v>
      </c>
      <c r="J99" s="203"/>
    </row>
    <row r="100" spans="1:10" x14ac:dyDescent="0.3">
      <c r="A100" s="97" t="s">
        <v>1639</v>
      </c>
      <c r="B100" s="109">
        <v>8.9999999999999993E-3</v>
      </c>
      <c r="C100" s="97" t="s">
        <v>1601</v>
      </c>
      <c r="D100" s="97" t="s">
        <v>1676</v>
      </c>
      <c r="J100" s="203"/>
    </row>
    <row r="101" spans="1:10" x14ac:dyDescent="0.3">
      <c r="B101" s="110">
        <f>IF(ISBLANK(B100),Preissteigerung_allg,B100)</f>
        <v>8.9999999999999993E-3</v>
      </c>
      <c r="C101" s="97" t="s">
        <v>1601</v>
      </c>
      <c r="G101" s="102" t="s">
        <v>1683</v>
      </c>
      <c r="J101" s="203"/>
    </row>
    <row r="102" spans="1:10" x14ac:dyDescent="0.3">
      <c r="A102" s="99"/>
      <c r="J102" s="203"/>
    </row>
    <row r="103" spans="1:10" x14ac:dyDescent="0.3">
      <c r="A103" s="99"/>
      <c r="J103" s="203"/>
    </row>
    <row r="104" spans="1:10" x14ac:dyDescent="0.3">
      <c r="A104" s="99" t="s">
        <v>1586</v>
      </c>
      <c r="J104" s="203"/>
    </row>
    <row r="105" spans="1:10" x14ac:dyDescent="0.3">
      <c r="A105" s="97" t="s">
        <v>1598</v>
      </c>
      <c r="B105" s="113">
        <f>COUNTA(A160:A173)</f>
        <v>14</v>
      </c>
      <c r="G105" s="102" t="s">
        <v>1684</v>
      </c>
      <c r="J105" s="203"/>
    </row>
    <row r="106" spans="1:10" x14ac:dyDescent="0.3">
      <c r="A106" s="97" t="s">
        <v>1585</v>
      </c>
      <c r="B106" s="106">
        <v>100</v>
      </c>
      <c r="C106" s="97" t="s">
        <v>1588</v>
      </c>
      <c r="G106" s="102" t="s">
        <v>1715</v>
      </c>
      <c r="J106" s="203" t="s">
        <v>1818</v>
      </c>
    </row>
    <row r="107" spans="1:10" x14ac:dyDescent="0.3">
      <c r="A107" s="97" t="s">
        <v>1587</v>
      </c>
      <c r="B107" s="217">
        <v>50</v>
      </c>
      <c r="C107" s="97" t="s">
        <v>1589</v>
      </c>
      <c r="J107" s="203"/>
    </row>
    <row r="108" spans="1:10" x14ac:dyDescent="0.3">
      <c r="B108" s="107">
        <f>B107*B105</f>
        <v>700</v>
      </c>
      <c r="C108" s="97" t="s">
        <v>1582</v>
      </c>
      <c r="G108" s="102" t="s">
        <v>1685</v>
      </c>
      <c r="J108" s="203"/>
    </row>
    <row r="109" spans="1:10" x14ac:dyDescent="0.3">
      <c r="A109" s="97" t="s">
        <v>1639</v>
      </c>
      <c r="B109" s="109"/>
      <c r="C109" s="97" t="s">
        <v>1601</v>
      </c>
      <c r="D109" s="97" t="s">
        <v>1676</v>
      </c>
      <c r="J109" s="203"/>
    </row>
    <row r="110" spans="1:10" x14ac:dyDescent="0.3">
      <c r="B110" s="110">
        <f>IF(ISBLANK(B109),Preissteigerung_allg,B109)</f>
        <v>0.01</v>
      </c>
      <c r="C110" s="97" t="s">
        <v>1601</v>
      </c>
      <c r="G110" s="102" t="s">
        <v>1690</v>
      </c>
      <c r="J110" s="203"/>
    </row>
    <row r="111" spans="1:10" x14ac:dyDescent="0.3">
      <c r="A111" s="99"/>
      <c r="J111" s="203"/>
    </row>
    <row r="112" spans="1:10" x14ac:dyDescent="0.3">
      <c r="J112" s="203"/>
    </row>
    <row r="113" spans="1:10" x14ac:dyDescent="0.3">
      <c r="A113" s="99" t="s">
        <v>1640</v>
      </c>
      <c r="B113" s="109">
        <v>0.02</v>
      </c>
      <c r="C113" s="97" t="s">
        <v>1641</v>
      </c>
      <c r="G113" s="102" t="s">
        <v>1695</v>
      </c>
      <c r="J113" s="203"/>
    </row>
    <row r="114" spans="1:10" x14ac:dyDescent="0.3">
      <c r="A114" s="97" t="s">
        <v>1694</v>
      </c>
      <c r="B114" s="136"/>
      <c r="C114" s="132" t="s">
        <v>1699</v>
      </c>
      <c r="D114" s="135">
        <v>15</v>
      </c>
      <c r="E114" s="113">
        <f>IF(ISNUMBER(B114),B114,1)</f>
        <v>1</v>
      </c>
      <c r="F114" s="113">
        <f>IF(ISNUMBER(D114),D114,40)</f>
        <v>15</v>
      </c>
      <c r="G114" s="102" t="s">
        <v>1700</v>
      </c>
      <c r="J114" s="203"/>
    </row>
    <row r="115" spans="1:10" x14ac:dyDescent="0.3">
      <c r="A115" s="133" t="s">
        <v>1698</v>
      </c>
      <c r="B115" s="109">
        <v>0.01</v>
      </c>
      <c r="C115" s="97" t="s">
        <v>1641</v>
      </c>
      <c r="G115" s="102" t="s">
        <v>1696</v>
      </c>
      <c r="J115" s="203"/>
    </row>
    <row r="116" spans="1:10" x14ac:dyDescent="0.3">
      <c r="A116" s="97" t="s">
        <v>1697</v>
      </c>
      <c r="B116" s="136">
        <v>16</v>
      </c>
      <c r="C116" s="132" t="s">
        <v>1699</v>
      </c>
      <c r="D116" s="135"/>
      <c r="E116" s="113">
        <f>IF(ISNUMBER(B116),B116,1)</f>
        <v>16</v>
      </c>
      <c r="F116" s="113">
        <f>IF(ISNUMBER(D116),D116,40)</f>
        <v>40</v>
      </c>
      <c r="G116" s="102" t="s">
        <v>1701</v>
      </c>
      <c r="J116" s="203"/>
    </row>
    <row r="117" spans="1:10" x14ac:dyDescent="0.3">
      <c r="A117" s="133" t="s">
        <v>1698</v>
      </c>
      <c r="J117" s="203"/>
    </row>
    <row r="118" spans="1:10" x14ac:dyDescent="0.3">
      <c r="A118" s="99"/>
      <c r="B118" s="105">
        <v>0.01</v>
      </c>
      <c r="J118" s="203"/>
    </row>
    <row r="119" spans="1:10" x14ac:dyDescent="0.3">
      <c r="A119" s="97" t="s">
        <v>1669</v>
      </c>
      <c r="J119" s="203"/>
    </row>
    <row r="120" spans="1:10" x14ac:dyDescent="0.3">
      <c r="B120" s="106"/>
      <c r="C120" s="97" t="s">
        <v>1591</v>
      </c>
      <c r="G120" s="102" t="s">
        <v>1716</v>
      </c>
      <c r="J120" s="203"/>
    </row>
    <row r="121" spans="1:10" x14ac:dyDescent="0.3">
      <c r="A121" s="97" t="s">
        <v>1590</v>
      </c>
      <c r="J121" s="203"/>
    </row>
    <row r="122" spans="1:10" x14ac:dyDescent="0.3">
      <c r="A122" s="99"/>
      <c r="J122" s="203"/>
    </row>
    <row r="123" spans="1:10" ht="18" x14ac:dyDescent="0.35">
      <c r="A123" s="96" t="s">
        <v>1629</v>
      </c>
      <c r="J123" s="203"/>
    </row>
    <row r="124" spans="1:10" x14ac:dyDescent="0.3">
      <c r="J124" s="203"/>
    </row>
    <row r="125" spans="1:10" x14ac:dyDescent="0.3">
      <c r="A125" s="97" t="s">
        <v>1741</v>
      </c>
      <c r="B125" s="107">
        <f>Gesamtinvestition_netto</f>
        <v>31094.22</v>
      </c>
      <c r="C125" s="97" t="s">
        <v>1591</v>
      </c>
      <c r="J125" s="203"/>
    </row>
    <row r="126" spans="1:10" x14ac:dyDescent="0.3">
      <c r="A126" s="97" t="s">
        <v>1742</v>
      </c>
      <c r="B126" s="107">
        <f>Gesamtinvestition_netto-Akontowert</f>
        <v>0</v>
      </c>
      <c r="C126" s="97" t="s">
        <v>1591</v>
      </c>
      <c r="G126" s="102" t="s">
        <v>1686</v>
      </c>
      <c r="J126" s="203"/>
    </row>
    <row r="127" spans="1:10" x14ac:dyDescent="0.3">
      <c r="A127" s="97" t="s">
        <v>1631</v>
      </c>
      <c r="B127" s="111">
        <v>70</v>
      </c>
      <c r="G127" s="102" t="s">
        <v>1776</v>
      </c>
      <c r="J127" s="203"/>
    </row>
    <row r="128" spans="1:10" x14ac:dyDescent="0.3">
      <c r="A128" s="97" t="s">
        <v>1630</v>
      </c>
      <c r="B128" s="107">
        <f>Kapitalbedarf/Anzahl_Anteilsscheine</f>
        <v>0</v>
      </c>
      <c r="C128" s="97" t="s">
        <v>1591</v>
      </c>
      <c r="G128" s="102" t="s">
        <v>1687</v>
      </c>
      <c r="I128" s="98" t="s">
        <v>1809</v>
      </c>
      <c r="J128" s="203"/>
    </row>
    <row r="129" spans="1:19" x14ac:dyDescent="0.3">
      <c r="A129" s="97" t="s">
        <v>1633</v>
      </c>
      <c r="B129" s="109">
        <v>0.02</v>
      </c>
      <c r="C129" s="97" t="s">
        <v>1601</v>
      </c>
      <c r="G129" s="102" t="s">
        <v>21</v>
      </c>
      <c r="J129" s="203"/>
    </row>
    <row r="130" spans="1:19" x14ac:dyDescent="0.3">
      <c r="A130" s="97" t="s">
        <v>1634</v>
      </c>
      <c r="B130" s="111">
        <v>14</v>
      </c>
      <c r="C130" s="97" t="s">
        <v>1632</v>
      </c>
      <c r="G130" s="102" t="s">
        <v>1688</v>
      </c>
      <c r="J130" s="203"/>
    </row>
    <row r="131" spans="1:19" x14ac:dyDescent="0.3">
      <c r="A131" s="97" t="s">
        <v>1635</v>
      </c>
      <c r="B131" s="112">
        <v>44727</v>
      </c>
      <c r="G131" s="102" t="s">
        <v>1689</v>
      </c>
      <c r="J131" s="203"/>
    </row>
    <row r="132" spans="1:19" x14ac:dyDescent="0.3">
      <c r="A132" s="97" t="s">
        <v>1636</v>
      </c>
      <c r="B132" s="104">
        <f>YEAR(B131)</f>
        <v>2022</v>
      </c>
      <c r="G132" s="102" t="s">
        <v>1705</v>
      </c>
      <c r="J132" s="203"/>
    </row>
    <row r="133" spans="1:19" x14ac:dyDescent="0.3">
      <c r="J133" s="203"/>
    </row>
    <row r="134" spans="1:19" ht="18" x14ac:dyDescent="0.35">
      <c r="A134" s="96" t="s">
        <v>1708</v>
      </c>
      <c r="J134" s="203"/>
    </row>
    <row r="135" spans="1:19" x14ac:dyDescent="0.3">
      <c r="J135" s="203"/>
    </row>
    <row r="136" spans="1:19" x14ac:dyDescent="0.3">
      <c r="A136" s="97" t="s">
        <v>1709</v>
      </c>
      <c r="B136" s="113">
        <f>B175</f>
        <v>14</v>
      </c>
      <c r="G136" s="102" t="s">
        <v>1710</v>
      </c>
      <c r="J136" s="203"/>
    </row>
    <row r="137" spans="1:19" s="209" customFormat="1" x14ac:dyDescent="0.3">
      <c r="A137" s="209" t="s">
        <v>1708</v>
      </c>
      <c r="B137" s="210">
        <f>Akontanten*DB_aus_Eigenstrom_GEA!B4</f>
        <v>31094.22</v>
      </c>
      <c r="C137" s="209" t="s">
        <v>1591</v>
      </c>
      <c r="G137" s="211" t="s">
        <v>1711</v>
      </c>
      <c r="H137" s="98"/>
      <c r="I137" s="98" t="s">
        <v>1808</v>
      </c>
      <c r="J137" s="98"/>
      <c r="S137" s="212"/>
    </row>
    <row r="138" spans="1:19" x14ac:dyDescent="0.3">
      <c r="A138" s="97" t="s">
        <v>1827</v>
      </c>
      <c r="B138" s="107">
        <f>IFERROR(Akontowert/Akontanten,"")</f>
        <v>2221.0157142857142</v>
      </c>
      <c r="C138" s="97" t="s">
        <v>1591</v>
      </c>
      <c r="J138" s="203"/>
    </row>
    <row r="139" spans="1:19" x14ac:dyDescent="0.3">
      <c r="J139" s="203"/>
    </row>
    <row r="140" spans="1:19" ht="18" x14ac:dyDescent="0.35">
      <c r="A140" s="96" t="s">
        <v>1720</v>
      </c>
      <c r="J140" s="203"/>
    </row>
    <row r="141" spans="1:19" x14ac:dyDescent="0.3">
      <c r="J141" s="203"/>
    </row>
    <row r="142" spans="1:19" x14ac:dyDescent="0.3">
      <c r="A142" s="97" t="s">
        <v>1721</v>
      </c>
      <c r="B142" s="145">
        <f>Anlagenleistung*Volllaststunden</f>
        <v>31680.000000000004</v>
      </c>
      <c r="C142" s="97" t="s">
        <v>1718</v>
      </c>
      <c r="G142" s="102" t="s">
        <v>1723</v>
      </c>
      <c r="J142" s="203"/>
    </row>
    <row r="143" spans="1:19" x14ac:dyDescent="0.3">
      <c r="A143" s="97" t="s">
        <v>1722</v>
      </c>
      <c r="B143" s="146">
        <v>0.77</v>
      </c>
      <c r="G143" s="102" t="s">
        <v>1724</v>
      </c>
      <c r="J143" s="203"/>
    </row>
    <row r="144" spans="1:19" x14ac:dyDescent="0.3">
      <c r="B144" s="145">
        <f>B142*B143</f>
        <v>24393.600000000002</v>
      </c>
      <c r="C144" s="97" t="s">
        <v>1718</v>
      </c>
      <c r="G144" s="102" t="s">
        <v>1725</v>
      </c>
      <c r="J144" s="203"/>
    </row>
    <row r="145" spans="1:21" x14ac:dyDescent="0.3">
      <c r="A145" s="97" t="s">
        <v>1728</v>
      </c>
      <c r="B145" s="145">
        <f>Jahreserzeugung-Eigenverbrauch_abs</f>
        <v>7286.4000000000015</v>
      </c>
      <c r="C145" s="97" t="s">
        <v>1718</v>
      </c>
      <c r="G145" s="102" t="s">
        <v>1729</v>
      </c>
      <c r="J145" s="203"/>
    </row>
    <row r="146" spans="1:21" x14ac:dyDescent="0.3">
      <c r="A146" s="97" t="s">
        <v>1717</v>
      </c>
      <c r="B146" s="145">
        <f>I174</f>
        <v>45929.615384615383</v>
      </c>
      <c r="C146" s="97" t="s">
        <v>1718</v>
      </c>
      <c r="G146" s="102" t="s">
        <v>1719</v>
      </c>
      <c r="J146" s="203"/>
    </row>
    <row r="147" spans="1:21" x14ac:dyDescent="0.3">
      <c r="A147" s="97" t="s">
        <v>80</v>
      </c>
      <c r="B147" s="167">
        <f>Eigenversorgung_abs/Stromverbrauch</f>
        <v>0.531108301163151</v>
      </c>
      <c r="D147" s="166"/>
      <c r="G147" s="102" t="s">
        <v>1726</v>
      </c>
      <c r="J147" s="203"/>
    </row>
    <row r="148" spans="1:21" x14ac:dyDescent="0.3">
      <c r="B148" s="145">
        <f>Eigenverbrauch_abs</f>
        <v>24393.600000000002</v>
      </c>
      <c r="C148" s="97" t="s">
        <v>1718</v>
      </c>
      <c r="D148" s="165"/>
      <c r="G148" s="102" t="s">
        <v>1727</v>
      </c>
      <c r="I148" s="168" t="s">
        <v>1775</v>
      </c>
      <c r="J148" s="203"/>
    </row>
    <row r="149" spans="1:21" x14ac:dyDescent="0.3">
      <c r="J149" s="203"/>
    </row>
    <row r="150" spans="1:21" x14ac:dyDescent="0.3">
      <c r="A150" s="99" t="s">
        <v>1734</v>
      </c>
      <c r="B150" s="97" t="s">
        <v>1655</v>
      </c>
      <c r="C150" s="97" t="s">
        <v>1656</v>
      </c>
      <c r="E150" s="97" t="s">
        <v>1655</v>
      </c>
      <c r="J150" s="203"/>
    </row>
    <row r="151" spans="1:21" x14ac:dyDescent="0.3">
      <c r="A151" s="97" t="s">
        <v>1735</v>
      </c>
      <c r="B151" s="147">
        <v>10</v>
      </c>
      <c r="C151" s="148">
        <f>B151*1.1</f>
        <v>11</v>
      </c>
      <c r="D151" s="97" t="s">
        <v>1730</v>
      </c>
      <c r="E151" s="148">
        <f>B151/100</f>
        <v>0.1</v>
      </c>
      <c r="F151" s="97" t="s">
        <v>1572</v>
      </c>
      <c r="G151" s="102" t="s">
        <v>1731</v>
      </c>
      <c r="J151" s="203"/>
    </row>
    <row r="152" spans="1:21" x14ac:dyDescent="0.3">
      <c r="A152" s="97" t="s">
        <v>1736</v>
      </c>
      <c r="B152" s="147">
        <v>18</v>
      </c>
      <c r="C152" s="148">
        <f>B152*1.1</f>
        <v>19.8</v>
      </c>
      <c r="D152" s="97" t="s">
        <v>1730</v>
      </c>
      <c r="E152" s="148">
        <f>B152/100</f>
        <v>0.18</v>
      </c>
      <c r="F152" s="97" t="s">
        <v>1572</v>
      </c>
      <c r="G152" s="102" t="s">
        <v>1732</v>
      </c>
      <c r="J152" s="203"/>
    </row>
    <row r="153" spans="1:21" x14ac:dyDescent="0.3">
      <c r="A153" s="97" t="s">
        <v>1737</v>
      </c>
      <c r="B153" s="147">
        <v>10.5</v>
      </c>
      <c r="C153" s="148">
        <f>B153*1.1</f>
        <v>11.55</v>
      </c>
      <c r="D153" s="97" t="s">
        <v>1730</v>
      </c>
      <c r="E153" s="148">
        <f>B153/100</f>
        <v>0.105</v>
      </c>
      <c r="F153" s="97" t="s">
        <v>1572</v>
      </c>
      <c r="G153" s="102" t="s">
        <v>1733</v>
      </c>
      <c r="J153" s="203"/>
    </row>
    <row r="154" spans="1:21" x14ac:dyDescent="0.3">
      <c r="J154" s="203"/>
    </row>
    <row r="155" spans="1:21" x14ac:dyDescent="0.3">
      <c r="J155" s="203"/>
    </row>
    <row r="156" spans="1:21" x14ac:dyDescent="0.3">
      <c r="G156" s="102" t="s">
        <v>1754</v>
      </c>
      <c r="J156" s="203"/>
    </row>
    <row r="157" spans="1:21" ht="15" customHeight="1" x14ac:dyDescent="0.35">
      <c r="A157" s="96" t="s">
        <v>1751</v>
      </c>
    </row>
    <row r="158" spans="1:21" s="158" customFormat="1" ht="57.6" x14ac:dyDescent="0.3">
      <c r="A158" s="158" t="s">
        <v>1752</v>
      </c>
      <c r="B158" s="158" t="s">
        <v>1712</v>
      </c>
      <c r="C158" s="158" t="s">
        <v>1764</v>
      </c>
      <c r="D158" s="158" t="s">
        <v>1768</v>
      </c>
      <c r="E158" s="158" t="s">
        <v>1766</v>
      </c>
      <c r="F158" s="158" t="s">
        <v>1765</v>
      </c>
      <c r="G158" s="158" t="s">
        <v>1769</v>
      </c>
      <c r="H158" s="158" t="s">
        <v>1767</v>
      </c>
      <c r="I158" s="158" t="s">
        <v>1773</v>
      </c>
      <c r="J158" s="158" t="s">
        <v>1792</v>
      </c>
      <c r="K158" s="158" t="s">
        <v>1772</v>
      </c>
      <c r="L158" s="158" t="s">
        <v>1797</v>
      </c>
      <c r="M158" s="158" t="s">
        <v>1798</v>
      </c>
      <c r="N158" s="158" t="s">
        <v>1799</v>
      </c>
      <c r="O158" s="158" t="s">
        <v>1800</v>
      </c>
      <c r="P158" s="158" t="s">
        <v>1789</v>
      </c>
      <c r="Q158" s="158" t="s">
        <v>1790</v>
      </c>
      <c r="R158" s="158" t="s">
        <v>1791</v>
      </c>
      <c r="S158" s="170" t="s">
        <v>1777</v>
      </c>
      <c r="T158" s="206" t="s">
        <v>1819</v>
      </c>
      <c r="U158" s="206" t="s">
        <v>1820</v>
      </c>
    </row>
    <row r="159" spans="1:21" s="132" customFormat="1" x14ac:dyDescent="0.3">
      <c r="C159" s="132" t="s">
        <v>1771</v>
      </c>
      <c r="D159" s="132" t="s">
        <v>1770</v>
      </c>
      <c r="E159" s="132" t="s">
        <v>1753</v>
      </c>
      <c r="F159" s="132" t="s">
        <v>1771</v>
      </c>
      <c r="G159" s="132" t="s">
        <v>1770</v>
      </c>
      <c r="H159" s="132" t="s">
        <v>1753</v>
      </c>
      <c r="I159" s="132" t="s">
        <v>1771</v>
      </c>
      <c r="J159" s="132" t="s">
        <v>1770</v>
      </c>
      <c r="K159" s="132" t="s">
        <v>1753</v>
      </c>
      <c r="L159" s="132" t="s">
        <v>1770</v>
      </c>
      <c r="M159" s="132" t="s">
        <v>1770</v>
      </c>
      <c r="N159" s="132" t="s">
        <v>1770</v>
      </c>
      <c r="O159" s="132" t="s">
        <v>1770</v>
      </c>
      <c r="T159" s="207"/>
      <c r="U159" s="207"/>
    </row>
    <row r="160" spans="1:21" x14ac:dyDescent="0.3">
      <c r="A160" s="100" t="s">
        <v>1835</v>
      </c>
      <c r="B160" s="100" t="b">
        <v>1</v>
      </c>
      <c r="C160" s="111">
        <v>1968</v>
      </c>
      <c r="D160" s="106">
        <v>407.12</v>
      </c>
      <c r="E160" s="159">
        <f>IFERROR(D160/C160*100,0)</f>
        <v>20.6869918699187</v>
      </c>
      <c r="F160" s="111">
        <v>953</v>
      </c>
      <c r="G160" s="160">
        <v>146.61000000000001</v>
      </c>
      <c r="H160" s="159">
        <f>IFERROR(G160/F160*100,0)</f>
        <v>15.384050367261281</v>
      </c>
      <c r="I160" s="113">
        <f>C160+F160</f>
        <v>2921</v>
      </c>
      <c r="J160" s="107">
        <f>D160+G160</f>
        <v>553.73</v>
      </c>
      <c r="K160" s="159">
        <f>IFERROR(J160/I160*100,0)</f>
        <v>18.956864087641222</v>
      </c>
      <c r="L160" s="107">
        <f t="shared" ref="L160:L173" si="8">D160*(1-Eigenversorgung_proz)</f>
        <v>190.89518843045798</v>
      </c>
      <c r="M160" s="107">
        <f t="shared" ref="M160:M173" si="9">C160*Eigenversorgung_proz*IF(B160,B$153,B$152)/100</f>
        <v>109.74821935235352</v>
      </c>
      <c r="N160" s="107">
        <f>L160+M160</f>
        <v>300.64340778281149</v>
      </c>
      <c r="O160" s="185">
        <f>N160-D160</f>
        <v>-106.47659221718851</v>
      </c>
      <c r="S160" s="132">
        <v>1</v>
      </c>
      <c r="T160" s="102">
        <f>IF(B160,I160,0)</f>
        <v>2921</v>
      </c>
      <c r="U160" s="102">
        <f>IF(B160,0,I160)</f>
        <v>0</v>
      </c>
    </row>
    <row r="161" spans="1:21" x14ac:dyDescent="0.3">
      <c r="A161" s="100" t="s">
        <v>1836</v>
      </c>
      <c r="B161" s="100" t="b">
        <v>1</v>
      </c>
      <c r="C161" s="111">
        <v>1882</v>
      </c>
      <c r="D161" s="106">
        <v>395.03</v>
      </c>
      <c r="E161" s="159">
        <f t="shared" ref="E161:E189" si="10">IFERROR(D161/C161*100,0)</f>
        <v>20.989904357066948</v>
      </c>
      <c r="F161" s="111">
        <v>1075</v>
      </c>
      <c r="G161" s="160">
        <v>160.04</v>
      </c>
      <c r="H161" s="159">
        <f t="shared" ref="H161:H176" si="11">IFERROR(G161/F161*100,0)</f>
        <v>14.887441860465115</v>
      </c>
      <c r="I161" s="113">
        <f t="shared" ref="I161:I173" si="12">C161+F161</f>
        <v>2957</v>
      </c>
      <c r="J161" s="107">
        <f t="shared" ref="J161:J173" si="13">D161+G161</f>
        <v>555.06999999999994</v>
      </c>
      <c r="K161" s="159">
        <f t="shared" ref="K161:K176" si="14">IFERROR(J161/I161*100,0)</f>
        <v>18.771389922218461</v>
      </c>
      <c r="L161" s="107">
        <f t="shared" si="8"/>
        <v>185.22628779152046</v>
      </c>
      <c r="M161" s="107">
        <f t="shared" si="9"/>
        <v>104.95231139285026</v>
      </c>
      <c r="N161" s="107">
        <f t="shared" ref="N161:N173" si="15">L161+M161</f>
        <v>290.17859918437074</v>
      </c>
      <c r="O161" s="185">
        <f t="shared" ref="O161:O174" si="16">N161-D161</f>
        <v>-104.85140081562923</v>
      </c>
      <c r="S161" s="132">
        <v>2</v>
      </c>
      <c r="T161" s="102">
        <f t="shared" ref="T161:T173" si="17">IF(B161,I161,0)</f>
        <v>2957</v>
      </c>
      <c r="U161" s="102">
        <f t="shared" ref="U161:U173" si="18">IF(B161,0,I161)</f>
        <v>0</v>
      </c>
    </row>
    <row r="162" spans="1:21" x14ac:dyDescent="0.3">
      <c r="A162" s="100" t="s">
        <v>1837</v>
      </c>
      <c r="B162" s="100" t="b">
        <v>1</v>
      </c>
      <c r="C162" s="111">
        <v>1540</v>
      </c>
      <c r="D162" s="106">
        <v>272.06</v>
      </c>
      <c r="E162" s="159">
        <f t="shared" si="10"/>
        <v>17.666233766233766</v>
      </c>
      <c r="F162" s="111">
        <v>1383</v>
      </c>
      <c r="G162" s="160">
        <v>140.97999999999999</v>
      </c>
      <c r="H162" s="159">
        <f t="shared" si="11"/>
        <v>10.193781634128705</v>
      </c>
      <c r="I162" s="113">
        <f t="shared" si="12"/>
        <v>2923</v>
      </c>
      <c r="J162" s="107">
        <f t="shared" si="13"/>
        <v>413.03999999999996</v>
      </c>
      <c r="K162" s="159">
        <f t="shared" si="14"/>
        <v>14.130687649674989</v>
      </c>
      <c r="L162" s="107">
        <f t="shared" si="8"/>
        <v>127.56667558555314</v>
      </c>
      <c r="M162" s="107">
        <f t="shared" si="9"/>
        <v>85.880212298081517</v>
      </c>
      <c r="N162" s="107">
        <f t="shared" si="15"/>
        <v>213.44688788363464</v>
      </c>
      <c r="O162" s="185">
        <f t="shared" si="16"/>
        <v>-58.613112116365357</v>
      </c>
      <c r="S162" s="132">
        <v>3</v>
      </c>
      <c r="T162" s="102">
        <f t="shared" si="17"/>
        <v>2923</v>
      </c>
      <c r="U162" s="102">
        <f t="shared" si="18"/>
        <v>0</v>
      </c>
    </row>
    <row r="163" spans="1:21" x14ac:dyDescent="0.3">
      <c r="A163" s="100" t="s">
        <v>1838</v>
      </c>
      <c r="B163" s="100" t="b">
        <v>1</v>
      </c>
      <c r="C163" s="111">
        <v>1204</v>
      </c>
      <c r="D163" s="106">
        <v>289.33999999999997</v>
      </c>
      <c r="E163" s="159">
        <f t="shared" si="10"/>
        <v>24.03156146179402</v>
      </c>
      <c r="F163" s="111">
        <v>961</v>
      </c>
      <c r="G163" s="160">
        <v>143.19</v>
      </c>
      <c r="H163" s="159">
        <f t="shared" si="11"/>
        <v>14.900104058272632</v>
      </c>
      <c r="I163" s="113">
        <f t="shared" si="12"/>
        <v>2165</v>
      </c>
      <c r="J163" s="107">
        <f t="shared" si="13"/>
        <v>432.53</v>
      </c>
      <c r="K163" s="159">
        <f t="shared" si="14"/>
        <v>19.978290993071592</v>
      </c>
      <c r="L163" s="107">
        <f t="shared" si="8"/>
        <v>135.66912414145389</v>
      </c>
      <c r="M163" s="107">
        <f t="shared" si="9"/>
        <v>67.142711433045548</v>
      </c>
      <c r="N163" s="107">
        <f t="shared" si="15"/>
        <v>202.81183557449944</v>
      </c>
      <c r="O163" s="185">
        <f t="shared" si="16"/>
        <v>-86.528164425500535</v>
      </c>
      <c r="S163" s="132">
        <v>4</v>
      </c>
      <c r="T163" s="102">
        <f t="shared" si="17"/>
        <v>2165</v>
      </c>
      <c r="U163" s="102">
        <f t="shared" si="18"/>
        <v>0</v>
      </c>
    </row>
    <row r="164" spans="1:21" x14ac:dyDescent="0.3">
      <c r="A164" s="100" t="s">
        <v>1839</v>
      </c>
      <c r="B164" s="100" t="b">
        <v>1</v>
      </c>
      <c r="C164" s="111">
        <v>5015</v>
      </c>
      <c r="D164" s="106">
        <v>798.08</v>
      </c>
      <c r="E164" s="159">
        <f t="shared" si="10"/>
        <v>15.913858424725824</v>
      </c>
      <c r="F164" s="111">
        <v>2070</v>
      </c>
      <c r="G164" s="160">
        <v>260.20999999999998</v>
      </c>
      <c r="H164" s="159">
        <f t="shared" si="11"/>
        <v>12.570531400966184</v>
      </c>
      <c r="I164" s="113">
        <f t="shared" si="12"/>
        <v>7085</v>
      </c>
      <c r="J164" s="107">
        <f t="shared" si="13"/>
        <v>1058.29</v>
      </c>
      <c r="K164" s="159">
        <f t="shared" si="14"/>
        <v>14.937050105857445</v>
      </c>
      <c r="L164" s="107">
        <f t="shared" si="8"/>
        <v>374.21308700771249</v>
      </c>
      <c r="M164" s="107">
        <f t="shared" si="9"/>
        <v>279.66835368498619</v>
      </c>
      <c r="N164" s="107">
        <f t="shared" si="15"/>
        <v>653.88144069269867</v>
      </c>
      <c r="O164" s="185">
        <f t="shared" si="16"/>
        <v>-144.19855930730137</v>
      </c>
      <c r="S164" s="132">
        <v>5</v>
      </c>
      <c r="T164" s="102">
        <f t="shared" si="17"/>
        <v>7085</v>
      </c>
      <c r="U164" s="102">
        <f t="shared" si="18"/>
        <v>0</v>
      </c>
    </row>
    <row r="165" spans="1:21" x14ac:dyDescent="0.3">
      <c r="A165" s="100" t="s">
        <v>1840</v>
      </c>
      <c r="B165" s="100" t="b">
        <v>1</v>
      </c>
      <c r="C165" s="111">
        <v>2652</v>
      </c>
      <c r="D165" s="106">
        <v>486.94</v>
      </c>
      <c r="E165" s="159">
        <f t="shared" si="10"/>
        <v>18.361236802413273</v>
      </c>
      <c r="F165" s="111">
        <v>1590</v>
      </c>
      <c r="G165" s="160">
        <v>209.55</v>
      </c>
      <c r="H165" s="159">
        <f t="shared" si="11"/>
        <v>13.17924528301887</v>
      </c>
      <c r="I165" s="113">
        <f t="shared" si="12"/>
        <v>4242</v>
      </c>
      <c r="J165" s="107">
        <f t="shared" si="13"/>
        <v>696.49</v>
      </c>
      <c r="K165" s="159">
        <f t="shared" si="14"/>
        <v>16.41890617633192</v>
      </c>
      <c r="L165" s="107">
        <f t="shared" si="8"/>
        <v>228.32212383161524</v>
      </c>
      <c r="M165" s="107">
        <f t="shared" si="9"/>
        <v>147.89241754189104</v>
      </c>
      <c r="N165" s="107">
        <f t="shared" si="15"/>
        <v>376.21454137350628</v>
      </c>
      <c r="O165" s="185">
        <f t="shared" si="16"/>
        <v>-110.72545862649372</v>
      </c>
      <c r="S165" s="132">
        <v>6</v>
      </c>
      <c r="T165" s="102">
        <f t="shared" si="17"/>
        <v>4242</v>
      </c>
      <c r="U165" s="102">
        <f t="shared" si="18"/>
        <v>0</v>
      </c>
    </row>
    <row r="166" spans="1:21" x14ac:dyDescent="0.3">
      <c r="A166" s="100" t="s">
        <v>1841</v>
      </c>
      <c r="B166" s="100" t="b">
        <v>1</v>
      </c>
      <c r="C166" s="111">
        <v>1188</v>
      </c>
      <c r="D166" s="173">
        <f>C166*0.1807829</f>
        <v>214.77008519999998</v>
      </c>
      <c r="E166" s="159">
        <f t="shared" si="10"/>
        <v>18.078289999999999</v>
      </c>
      <c r="F166" s="111">
        <v>980</v>
      </c>
      <c r="G166" s="161">
        <f>F166*0.1307347</f>
        <v>128.12000600000002</v>
      </c>
      <c r="H166" s="159">
        <f t="shared" si="11"/>
        <v>13.07347</v>
      </c>
      <c r="I166" s="113">
        <f t="shared" si="12"/>
        <v>2168</v>
      </c>
      <c r="J166" s="107">
        <f t="shared" si="13"/>
        <v>342.89009120000003</v>
      </c>
      <c r="K166" s="159">
        <f t="shared" si="14"/>
        <v>15.815963616236164</v>
      </c>
      <c r="L166" s="107">
        <f t="shared" si="8"/>
        <v>100.7039101087628</v>
      </c>
      <c r="M166" s="107">
        <f t="shared" si="9"/>
        <v>66.250449487091458</v>
      </c>
      <c r="N166" s="107">
        <f t="shared" si="15"/>
        <v>166.95435959585427</v>
      </c>
      <c r="O166" s="185">
        <f t="shared" si="16"/>
        <v>-47.815725604145712</v>
      </c>
      <c r="S166" s="132">
        <v>7</v>
      </c>
      <c r="T166" s="102">
        <f t="shared" si="17"/>
        <v>2168</v>
      </c>
      <c r="U166" s="102">
        <f t="shared" si="18"/>
        <v>0</v>
      </c>
    </row>
    <row r="167" spans="1:21" x14ac:dyDescent="0.3">
      <c r="A167" s="100" t="s">
        <v>1842</v>
      </c>
      <c r="B167" s="100" t="b">
        <v>1</v>
      </c>
      <c r="C167" s="111">
        <v>2101</v>
      </c>
      <c r="D167" s="106">
        <v>365.2</v>
      </c>
      <c r="E167" s="159">
        <f t="shared" si="10"/>
        <v>17.38219895287958</v>
      </c>
      <c r="F167" s="111">
        <v>2246</v>
      </c>
      <c r="G167" s="160">
        <v>241.12</v>
      </c>
      <c r="H167" s="159">
        <f t="shared" si="11"/>
        <v>10.735529830810329</v>
      </c>
      <c r="I167" s="113">
        <f t="shared" si="12"/>
        <v>4347</v>
      </c>
      <c r="J167" s="107">
        <f t="shared" si="13"/>
        <v>606.31999999999994</v>
      </c>
      <c r="K167" s="159">
        <f t="shared" si="14"/>
        <v>13.948010121923163</v>
      </c>
      <c r="L167" s="107">
        <f t="shared" si="8"/>
        <v>171.23924841521725</v>
      </c>
      <c r="M167" s="107">
        <f t="shared" si="9"/>
        <v>117.16514677809691</v>
      </c>
      <c r="N167" s="107">
        <f t="shared" si="15"/>
        <v>288.40439519331414</v>
      </c>
      <c r="O167" s="185">
        <f t="shared" si="16"/>
        <v>-76.795604806685844</v>
      </c>
      <c r="S167" s="132">
        <v>8</v>
      </c>
      <c r="T167" s="102">
        <f t="shared" si="17"/>
        <v>4347</v>
      </c>
      <c r="U167" s="102">
        <f t="shared" si="18"/>
        <v>0</v>
      </c>
    </row>
    <row r="168" spans="1:21" x14ac:dyDescent="0.3">
      <c r="A168" s="100" t="s">
        <v>1843</v>
      </c>
      <c r="B168" s="100" t="b">
        <v>1</v>
      </c>
      <c r="C168" s="171">
        <f>C162</f>
        <v>1540</v>
      </c>
      <c r="D168" s="173">
        <f>D162</f>
        <v>272.06</v>
      </c>
      <c r="E168" s="159">
        <f t="shared" si="10"/>
        <v>17.666233766233766</v>
      </c>
      <c r="F168" s="171">
        <f>F162</f>
        <v>1383</v>
      </c>
      <c r="G168" s="161">
        <f>G162</f>
        <v>140.97999999999999</v>
      </c>
      <c r="H168" s="159">
        <f t="shared" ref="H168:H169" si="19">IFERROR(G168/F168*100,0)</f>
        <v>10.193781634128705</v>
      </c>
      <c r="I168" s="113">
        <f t="shared" ref="I168:I169" si="20">C168+F168</f>
        <v>2923</v>
      </c>
      <c r="J168" s="107">
        <f t="shared" ref="J168:J169" si="21">D168+G168</f>
        <v>413.03999999999996</v>
      </c>
      <c r="K168" s="159">
        <f t="shared" ref="K168:K169" si="22">IFERROR(J168/I168*100,0)</f>
        <v>14.130687649674989</v>
      </c>
      <c r="L168" s="107">
        <f t="shared" si="8"/>
        <v>127.56667558555314</v>
      </c>
      <c r="M168" s="107">
        <f t="shared" si="9"/>
        <v>85.880212298081517</v>
      </c>
      <c r="N168" s="107">
        <f t="shared" si="15"/>
        <v>213.44688788363464</v>
      </c>
      <c r="O168" s="185">
        <f t="shared" si="16"/>
        <v>-58.613112116365357</v>
      </c>
      <c r="S168" s="132">
        <v>9</v>
      </c>
      <c r="T168" s="102">
        <f t="shared" si="17"/>
        <v>2923</v>
      </c>
      <c r="U168" s="102">
        <f t="shared" si="18"/>
        <v>0</v>
      </c>
    </row>
    <row r="169" spans="1:21" x14ac:dyDescent="0.3">
      <c r="A169" s="100" t="s">
        <v>1844</v>
      </c>
      <c r="B169" s="100" t="b">
        <v>1</v>
      </c>
      <c r="C169" s="111">
        <v>5859</v>
      </c>
      <c r="D169" s="106">
        <v>920.99</v>
      </c>
      <c r="E169" s="159">
        <f t="shared" si="10"/>
        <v>15.719235364396656</v>
      </c>
      <c r="F169" s="111">
        <v>0</v>
      </c>
      <c r="G169" s="160">
        <v>41.72</v>
      </c>
      <c r="H169" s="159">
        <f t="shared" si="19"/>
        <v>0</v>
      </c>
      <c r="I169" s="113">
        <f t="shared" si="20"/>
        <v>5859</v>
      </c>
      <c r="J169" s="107">
        <f t="shared" si="21"/>
        <v>962.71</v>
      </c>
      <c r="K169" s="159">
        <f t="shared" si="22"/>
        <v>16.431302270011948</v>
      </c>
      <c r="L169" s="107">
        <f t="shared" si="8"/>
        <v>431.84456571174957</v>
      </c>
      <c r="M169" s="107">
        <f t="shared" si="9"/>
        <v>326.73517133406472</v>
      </c>
      <c r="N169" s="107">
        <f t="shared" si="15"/>
        <v>758.57973704581423</v>
      </c>
      <c r="O169" s="185">
        <f t="shared" si="16"/>
        <v>-162.41026295418578</v>
      </c>
      <c r="S169" s="132">
        <v>10</v>
      </c>
      <c r="T169" s="102">
        <f t="shared" si="17"/>
        <v>5859</v>
      </c>
      <c r="U169" s="102">
        <f t="shared" si="18"/>
        <v>0</v>
      </c>
    </row>
    <row r="170" spans="1:21" x14ac:dyDescent="0.3">
      <c r="A170" s="100" t="s">
        <v>1785</v>
      </c>
      <c r="B170" s="100" t="b">
        <v>1</v>
      </c>
      <c r="C170" s="111">
        <v>2025</v>
      </c>
      <c r="D170" s="106">
        <v>387.83</v>
      </c>
      <c r="E170" s="159">
        <f t="shared" si="10"/>
        <v>19.1520987654321</v>
      </c>
      <c r="F170" s="111"/>
      <c r="G170" s="160"/>
      <c r="H170" s="159">
        <f t="shared" ref="H170" si="23">IFERROR(G170/F170*100,0)</f>
        <v>0</v>
      </c>
      <c r="I170" s="113">
        <f t="shared" ref="I170" si="24">C170+F170</f>
        <v>2025</v>
      </c>
      <c r="J170" s="107">
        <f t="shared" ref="J170" si="25">D170+G170</f>
        <v>387.83</v>
      </c>
      <c r="K170" s="159">
        <f t="shared" si="14"/>
        <v>19.1520987654321</v>
      </c>
      <c r="L170" s="107">
        <f t="shared" si="8"/>
        <v>181.85026755989514</v>
      </c>
      <c r="M170" s="107">
        <f t="shared" si="9"/>
        <v>112.92690253481499</v>
      </c>
      <c r="N170" s="107">
        <f t="shared" si="15"/>
        <v>294.77717009471013</v>
      </c>
      <c r="O170" s="185">
        <f t="shared" si="16"/>
        <v>-93.052829905289855</v>
      </c>
      <c r="S170" s="132" t="s">
        <v>1786</v>
      </c>
      <c r="T170" s="102">
        <f t="shared" si="17"/>
        <v>2025</v>
      </c>
      <c r="U170" s="102">
        <f t="shared" si="18"/>
        <v>0</v>
      </c>
    </row>
    <row r="171" spans="1:21" x14ac:dyDescent="0.3">
      <c r="A171" s="100" t="s">
        <v>1794</v>
      </c>
      <c r="B171" s="100" t="b">
        <v>1</v>
      </c>
      <c r="C171" s="111"/>
      <c r="D171" s="106"/>
      <c r="E171" s="159"/>
      <c r="F171" s="111"/>
      <c r="G171" s="160"/>
      <c r="H171" s="159"/>
      <c r="I171" s="113"/>
      <c r="J171" s="107"/>
      <c r="K171" s="159"/>
      <c r="L171" s="107"/>
      <c r="M171" s="107"/>
      <c r="N171" s="107"/>
      <c r="O171" s="185"/>
      <c r="T171" s="102"/>
      <c r="U171" s="102"/>
    </row>
    <row r="172" spans="1:21" x14ac:dyDescent="0.3">
      <c r="A172" s="100" t="s">
        <v>1795</v>
      </c>
      <c r="B172" s="100" t="b">
        <v>1</v>
      </c>
      <c r="C172" s="111"/>
      <c r="D172" s="106"/>
      <c r="E172" s="159"/>
      <c r="F172" s="111"/>
      <c r="G172" s="160"/>
      <c r="H172" s="159"/>
      <c r="I172" s="113"/>
      <c r="J172" s="107"/>
      <c r="K172" s="159"/>
      <c r="L172" s="107"/>
      <c r="M172" s="107"/>
      <c r="N172" s="107"/>
      <c r="O172" s="185"/>
      <c r="T172" s="102"/>
      <c r="U172" s="102"/>
    </row>
    <row r="173" spans="1:21" x14ac:dyDescent="0.3">
      <c r="A173" s="100" t="s">
        <v>1831</v>
      </c>
      <c r="B173" s="100" t="b">
        <v>1</v>
      </c>
      <c r="C173" s="111">
        <f>8209*10/13</f>
        <v>6314.6153846153848</v>
      </c>
      <c r="D173" s="106">
        <v>1436.3</v>
      </c>
      <c r="E173" s="159">
        <f t="shared" si="10"/>
        <v>22.745645023754417</v>
      </c>
      <c r="F173" s="111"/>
      <c r="G173" s="160"/>
      <c r="H173" s="159">
        <f t="shared" si="11"/>
        <v>0</v>
      </c>
      <c r="I173" s="113">
        <f t="shared" si="12"/>
        <v>6314.6153846153848</v>
      </c>
      <c r="J173" s="107">
        <f t="shared" si="13"/>
        <v>1436.3</v>
      </c>
      <c r="K173" s="159">
        <f t="shared" si="14"/>
        <v>22.745645023754417</v>
      </c>
      <c r="L173" s="107">
        <f t="shared" si="8"/>
        <v>673.46914703936625</v>
      </c>
      <c r="M173" s="107">
        <f t="shared" si="9"/>
        <v>352.14318818928632</v>
      </c>
      <c r="N173" s="107">
        <f t="shared" si="15"/>
        <v>1025.6123352286527</v>
      </c>
      <c r="O173" s="185">
        <f t="shared" si="16"/>
        <v>-410.68766477134727</v>
      </c>
      <c r="S173" s="132" t="s">
        <v>1778</v>
      </c>
      <c r="T173" s="102">
        <f t="shared" si="17"/>
        <v>6314.6153846153848</v>
      </c>
      <c r="U173" s="102">
        <f t="shared" si="18"/>
        <v>0</v>
      </c>
    </row>
    <row r="174" spans="1:21" x14ac:dyDescent="0.3">
      <c r="A174" s="97" t="s">
        <v>89</v>
      </c>
      <c r="B174" s="169">
        <f>COUNTA(B160:B173)</f>
        <v>14</v>
      </c>
      <c r="C174" s="113">
        <f>SUM(C160:C173)</f>
        <v>33288.615384615383</v>
      </c>
      <c r="D174" s="107">
        <f>SUM(D160:D173)</f>
        <v>6245.7200851999996</v>
      </c>
      <c r="E174" s="159">
        <f t="shared" si="10"/>
        <v>18.762330643786743</v>
      </c>
      <c r="F174" s="113">
        <f>SUM(F160:F173)</f>
        <v>12641</v>
      </c>
      <c r="G174" s="107">
        <f>SUM(G160:G173)</f>
        <v>1612.520006</v>
      </c>
      <c r="H174" s="159">
        <f t="shared" si="11"/>
        <v>12.756269329958073</v>
      </c>
      <c r="I174" s="113">
        <f>SUM(I160:I173)</f>
        <v>45929.615384615383</v>
      </c>
      <c r="J174" s="107">
        <f>SUM(J160:J173)</f>
        <v>7858.2400911999994</v>
      </c>
      <c r="K174" s="159">
        <f t="shared" si="14"/>
        <v>17.109309593374476</v>
      </c>
      <c r="L174" s="185">
        <f>SUM(L160:L173)</f>
        <v>2928.5663012088576</v>
      </c>
      <c r="M174" s="185">
        <f t="shared" ref="M174:N174" si="26">SUM(M160:M173)</f>
        <v>1856.3852963246441</v>
      </c>
      <c r="N174" s="185">
        <f t="shared" si="26"/>
        <v>4784.9515975335016</v>
      </c>
      <c r="O174" s="185">
        <f t="shared" si="16"/>
        <v>-1460.768487666498</v>
      </c>
      <c r="T174" s="102">
        <f>SUM(T160:T173)</f>
        <v>45929.615384615383</v>
      </c>
      <c r="U174" s="102">
        <f>SUM(U160:U173)</f>
        <v>0</v>
      </c>
    </row>
    <row r="175" spans="1:21" x14ac:dyDescent="0.3">
      <c r="A175" s="97" t="s">
        <v>1787</v>
      </c>
      <c r="B175" s="169">
        <f>COUNTIF(B160:B173,TRUE)</f>
        <v>14</v>
      </c>
      <c r="C175" s="113"/>
      <c r="D175" s="107"/>
      <c r="E175" s="159">
        <f t="shared" si="10"/>
        <v>0</v>
      </c>
      <c r="F175" s="113"/>
      <c r="G175" s="107"/>
      <c r="H175" s="159">
        <f t="shared" si="11"/>
        <v>0</v>
      </c>
      <c r="I175" s="113">
        <f>T174</f>
        <v>45929.615384615383</v>
      </c>
      <c r="J175" s="107"/>
      <c r="K175" s="159">
        <f t="shared" si="14"/>
        <v>0</v>
      </c>
      <c r="O175" s="215">
        <f>O174/B174</f>
        <v>-104.34060626189272</v>
      </c>
    </row>
    <row r="176" spans="1:21" x14ac:dyDescent="0.3">
      <c r="A176" s="97" t="s">
        <v>1788</v>
      </c>
      <c r="B176" s="169">
        <f>COUNTIF(B160:B173,FALSE)</f>
        <v>0</v>
      </c>
      <c r="C176" s="113"/>
      <c r="D176" s="107"/>
      <c r="E176" s="159">
        <f t="shared" si="10"/>
        <v>0</v>
      </c>
      <c r="F176" s="113"/>
      <c r="G176" s="107"/>
      <c r="H176" s="159">
        <f t="shared" si="11"/>
        <v>0</v>
      </c>
      <c r="I176" s="113">
        <f>U174</f>
        <v>0</v>
      </c>
      <c r="J176" s="107"/>
      <c r="K176" s="159">
        <f t="shared" si="14"/>
        <v>0</v>
      </c>
    </row>
    <row r="177" spans="1:6" x14ac:dyDescent="0.3">
      <c r="D177" s="133"/>
    </row>
    <row r="178" spans="1:6" x14ac:dyDescent="0.3">
      <c r="C178" s="208"/>
      <c r="D178" s="208"/>
    </row>
    <row r="179" spans="1:6" x14ac:dyDescent="0.3">
      <c r="C179" s="208"/>
      <c r="D179" s="208"/>
    </row>
    <row r="182" spans="1:6" ht="15" thickBot="1" x14ac:dyDescent="0.35"/>
    <row r="183" spans="1:6" ht="15" thickTop="1" x14ac:dyDescent="0.3">
      <c r="A183" s="174" t="s">
        <v>1795</v>
      </c>
      <c r="B183" s="175"/>
      <c r="C183" s="176">
        <v>1685</v>
      </c>
      <c r="D183" s="176">
        <v>344.42</v>
      </c>
      <c r="E183" s="183">
        <f t="shared" si="10"/>
        <v>20.440356083086051</v>
      </c>
      <c r="F183" s="97">
        <f>E183*1.2</f>
        <v>24.52842729970326</v>
      </c>
    </row>
    <row r="184" spans="1:6" x14ac:dyDescent="0.3">
      <c r="A184" s="177" t="s">
        <v>1794</v>
      </c>
      <c r="C184" s="102">
        <v>1067</v>
      </c>
      <c r="D184" s="102">
        <v>265.44</v>
      </c>
      <c r="E184" s="182">
        <f t="shared" si="10"/>
        <v>24.877225866916589</v>
      </c>
      <c r="F184" s="97">
        <f t="shared" ref="F184:F189" si="27">E184*1.2</f>
        <v>29.852671040299906</v>
      </c>
    </row>
    <row r="185" spans="1:6" x14ac:dyDescent="0.3">
      <c r="A185" s="177" t="s">
        <v>1793</v>
      </c>
      <c r="C185" s="102">
        <v>5457</v>
      </c>
      <c r="D185" s="102">
        <v>826.44</v>
      </c>
      <c r="E185" s="182">
        <f t="shared" si="10"/>
        <v>15.144584936778452</v>
      </c>
      <c r="F185" s="97">
        <f t="shared" si="27"/>
        <v>18.173501924134143</v>
      </c>
    </row>
    <row r="186" spans="1:6" x14ac:dyDescent="0.3">
      <c r="A186" s="177" t="s">
        <v>1793</v>
      </c>
      <c r="C186" s="102">
        <v>6</v>
      </c>
      <c r="D186" s="102">
        <v>153.97999999999999</v>
      </c>
      <c r="E186" s="182">
        <f t="shared" si="10"/>
        <v>2566.333333333333</v>
      </c>
      <c r="F186" s="97">
        <f t="shared" si="27"/>
        <v>3079.5999999999995</v>
      </c>
    </row>
    <row r="187" spans="1:6" x14ac:dyDescent="0.3">
      <c r="A187" s="178"/>
      <c r="C187" s="102"/>
      <c r="D187" s="102"/>
      <c r="E187" s="182"/>
    </row>
    <row r="188" spans="1:6" x14ac:dyDescent="0.3">
      <c r="A188" s="177" t="s">
        <v>89</v>
      </c>
      <c r="C188" s="102">
        <f>SUM(C183:C186)</f>
        <v>8215</v>
      </c>
      <c r="D188" s="102">
        <f>SUM(D183:D186)</f>
        <v>1590.2800000000002</v>
      </c>
      <c r="E188" s="182">
        <f t="shared" si="10"/>
        <v>19.358247108947051</v>
      </c>
      <c r="F188" s="97">
        <f t="shared" si="27"/>
        <v>23.229896530736461</v>
      </c>
    </row>
    <row r="189" spans="1:6" ht="15" thickBot="1" x14ac:dyDescent="0.35">
      <c r="A189" s="181" t="s">
        <v>1796</v>
      </c>
      <c r="B189" s="179"/>
      <c r="C189" s="180">
        <f>SUM(C183:C185)</f>
        <v>8209</v>
      </c>
      <c r="D189" s="180">
        <f>SUM(D183:D185)</f>
        <v>1436.3000000000002</v>
      </c>
      <c r="E189" s="184">
        <f t="shared" si="10"/>
        <v>17.496650018272632</v>
      </c>
      <c r="F189" s="97">
        <f t="shared" si="27"/>
        <v>20.995980021927156</v>
      </c>
    </row>
    <row r="190" spans="1:6" ht="15" thickTop="1" x14ac:dyDescent="0.3"/>
  </sheetData>
  <mergeCells count="2">
    <mergeCell ref="B46:C46"/>
    <mergeCell ref="B53:C53"/>
  </mergeCells>
  <conditionalFormatting sqref="B11">
    <cfRule type="cellIs" dxfId="1" priority="2" operator="greaterThan">
      <formula>$B$14</formula>
    </cfRule>
  </conditionalFormatting>
  <conditionalFormatting sqref="B147">
    <cfRule type="cellIs" dxfId="0" priority="1" operator="greaterThan">
      <formula>1</formula>
    </cfRule>
  </conditionalFormatting>
  <dataValidations disablePrompts="1" count="4">
    <dataValidation type="whole" allowBlank="1" showInputMessage="1" showErrorMessage="1" error="Ganze Zahl zwischen 1 und 40!" sqref="B114 D114" xr:uid="{00000000-0002-0000-0000-000000000000}">
      <formula1>1</formula1>
      <formula2>40</formula2>
    </dataValidation>
    <dataValidation type="whole" allowBlank="1" showInputMessage="1" showErrorMessage="1" error="Ganze Zahl zwischen 1 und 20!_x000a__x000a_empfohlen: 13 (OeMAG) oder 14 (AfA)" sqref="B130" xr:uid="{00000000-0002-0000-0000-000001000000}">
      <formula1>1</formula1>
      <formula2>20</formula2>
    </dataValidation>
    <dataValidation type="list" allowBlank="1" showInputMessage="1" showErrorMessage="1" sqref="B160:B173" xr:uid="{00000000-0002-0000-0000-000002000000}">
      <formula1>Wahrheit</formula1>
    </dataValidation>
    <dataValidation type="whole" allowBlank="1" showInputMessage="1" showErrorMessage="1" errorTitle="Eingabefehler" error="nur positive Ganzzahlen bis 40 zugelassen" sqref="B90" xr:uid="{00000000-0002-0000-0000-000003000000}">
      <formula1>0</formula1>
      <formula2>40</formula2>
    </dataValidation>
  </dataValidations>
  <pageMargins left="0.7" right="0.7" top="0.78740157499999996" bottom="0.78740157499999996" header="0.3" footer="0.3"/>
  <pageSetup paperSize="9" scale="2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A2"/>
  <sheetViews>
    <sheetView workbookViewId="0">
      <selection sqref="A1:A2"/>
    </sheetView>
  </sheetViews>
  <sheetFormatPr baseColWidth="10" defaultRowHeight="14.4" x14ac:dyDescent="0.3"/>
  <sheetData>
    <row r="1" spans="1:1" x14ac:dyDescent="0.3">
      <c r="A1" t="b">
        <f>TRUE</f>
        <v>1</v>
      </c>
    </row>
    <row r="2" spans="1:1" x14ac:dyDescent="0.3">
      <c r="A2" t="b">
        <f>FALSE</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FFC000"/>
    <pageSetUpPr fitToPage="1"/>
  </sheetPr>
  <dimension ref="A1:AS47"/>
  <sheetViews>
    <sheetView workbookViewId="0">
      <pane xSplit="3" ySplit="1" topLeftCell="D20" activePane="bottomRight" state="frozen"/>
      <selection pane="topRight" activeCell="C1" sqref="C1"/>
      <selection pane="bottomLeft" activeCell="A2" sqref="A2"/>
      <selection pane="bottomRight" activeCell="D2" sqref="D2"/>
    </sheetView>
  </sheetViews>
  <sheetFormatPr baseColWidth="10" defaultRowHeight="14.4" x14ac:dyDescent="0.3"/>
  <cols>
    <col min="1" max="1" width="2.33203125" bestFit="1" customWidth="1"/>
    <col min="2" max="2" width="23.88671875" style="1" bestFit="1" customWidth="1"/>
    <col min="3" max="3" width="16.109375" bestFit="1" customWidth="1"/>
    <col min="34" max="34" width="13.109375" style="3" bestFit="1" customWidth="1"/>
    <col min="45" max="45" width="12.88671875" style="3" bestFit="1" customWidth="1"/>
  </cols>
  <sheetData>
    <row r="1" spans="1:45" x14ac:dyDescent="0.3">
      <c r="C1" s="5" t="s">
        <v>11</v>
      </c>
      <c r="D1" s="31">
        <v>1</v>
      </c>
      <c r="E1" s="31">
        <f t="shared" ref="E1:W1" si="0">D1+1</f>
        <v>2</v>
      </c>
      <c r="F1" s="31">
        <f t="shared" si="0"/>
        <v>3</v>
      </c>
      <c r="G1" s="31">
        <f t="shared" si="0"/>
        <v>4</v>
      </c>
      <c r="H1" s="31">
        <f t="shared" si="0"/>
        <v>5</v>
      </c>
      <c r="I1" s="31">
        <f t="shared" si="0"/>
        <v>6</v>
      </c>
      <c r="J1" s="31">
        <f t="shared" si="0"/>
        <v>7</v>
      </c>
      <c r="K1" s="31">
        <f t="shared" si="0"/>
        <v>8</v>
      </c>
      <c r="L1" s="31">
        <f t="shared" si="0"/>
        <v>9</v>
      </c>
      <c r="M1" s="31">
        <f t="shared" si="0"/>
        <v>10</v>
      </c>
      <c r="N1" s="31">
        <f t="shared" si="0"/>
        <v>11</v>
      </c>
      <c r="O1" s="31">
        <f t="shared" si="0"/>
        <v>12</v>
      </c>
      <c r="P1" s="31">
        <f t="shared" si="0"/>
        <v>13</v>
      </c>
      <c r="Q1" s="31">
        <f t="shared" si="0"/>
        <v>14</v>
      </c>
      <c r="R1" s="31">
        <f t="shared" si="0"/>
        <v>15</v>
      </c>
      <c r="S1" s="31">
        <f t="shared" si="0"/>
        <v>16</v>
      </c>
      <c r="T1" s="31">
        <f t="shared" si="0"/>
        <v>17</v>
      </c>
      <c r="U1" s="31">
        <f t="shared" si="0"/>
        <v>18</v>
      </c>
      <c r="V1" s="31">
        <f t="shared" si="0"/>
        <v>19</v>
      </c>
      <c r="W1" s="31">
        <f t="shared" si="0"/>
        <v>20</v>
      </c>
      <c r="X1" s="31">
        <f t="shared" ref="X1:AO1" si="1">W1+1</f>
        <v>21</v>
      </c>
      <c r="Y1" s="31">
        <f t="shared" si="1"/>
        <v>22</v>
      </c>
      <c r="Z1" s="31">
        <f t="shared" si="1"/>
        <v>23</v>
      </c>
      <c r="AA1" s="31">
        <f t="shared" si="1"/>
        <v>24</v>
      </c>
      <c r="AB1" s="31">
        <f t="shared" si="1"/>
        <v>25</v>
      </c>
      <c r="AC1" s="31">
        <f t="shared" si="1"/>
        <v>26</v>
      </c>
      <c r="AD1" s="31">
        <f t="shared" si="1"/>
        <v>27</v>
      </c>
      <c r="AE1" s="31">
        <f t="shared" si="1"/>
        <v>28</v>
      </c>
      <c r="AF1" s="31">
        <f t="shared" si="1"/>
        <v>29</v>
      </c>
      <c r="AG1" s="31">
        <f t="shared" si="1"/>
        <v>30</v>
      </c>
      <c r="AH1" s="3" t="s">
        <v>89</v>
      </c>
      <c r="AI1" s="31">
        <f>AG1+1</f>
        <v>31</v>
      </c>
      <c r="AJ1" s="31">
        <f t="shared" si="1"/>
        <v>32</v>
      </c>
      <c r="AK1" s="31">
        <f t="shared" si="1"/>
        <v>33</v>
      </c>
      <c r="AL1" s="31">
        <f t="shared" si="1"/>
        <v>34</v>
      </c>
      <c r="AM1" s="31">
        <f t="shared" si="1"/>
        <v>35</v>
      </c>
      <c r="AN1" s="31">
        <f t="shared" si="1"/>
        <v>36</v>
      </c>
      <c r="AO1" s="31">
        <f t="shared" si="1"/>
        <v>37</v>
      </c>
      <c r="AP1" s="31">
        <f>AO1+1</f>
        <v>38</v>
      </c>
      <c r="AQ1" s="31">
        <f>AP1+1</f>
        <v>39</v>
      </c>
      <c r="AR1" s="31">
        <f>AQ1+1</f>
        <v>40</v>
      </c>
      <c r="AS1" s="3" t="s">
        <v>89</v>
      </c>
    </row>
    <row r="2" spans="1:45" x14ac:dyDescent="0.3">
      <c r="B2" s="1" t="s">
        <v>1597</v>
      </c>
      <c r="C2" s="149" t="s">
        <v>1591</v>
      </c>
      <c r="D2" s="33">
        <f>IF(D1&gt;AfA,0,Gesamtinvestition_netto/AfA)</f>
        <v>2072.9479999999999</v>
      </c>
      <c r="E2" s="33">
        <f t="shared" ref="E2:AG2" si="2">IF(E1&gt;AfA,0,D2)</f>
        <v>2072.9479999999999</v>
      </c>
      <c r="F2" s="33">
        <f t="shared" si="2"/>
        <v>2072.9479999999999</v>
      </c>
      <c r="G2" s="33">
        <f t="shared" si="2"/>
        <v>2072.9479999999999</v>
      </c>
      <c r="H2" s="33">
        <f t="shared" si="2"/>
        <v>2072.9479999999999</v>
      </c>
      <c r="I2" s="33">
        <f t="shared" si="2"/>
        <v>2072.9479999999999</v>
      </c>
      <c r="J2" s="33">
        <f t="shared" si="2"/>
        <v>2072.9479999999999</v>
      </c>
      <c r="K2" s="33">
        <f t="shared" si="2"/>
        <v>2072.9479999999999</v>
      </c>
      <c r="L2" s="33">
        <f t="shared" si="2"/>
        <v>2072.9479999999999</v>
      </c>
      <c r="M2" s="33">
        <f t="shared" si="2"/>
        <v>2072.9479999999999</v>
      </c>
      <c r="N2" s="33">
        <f t="shared" si="2"/>
        <v>2072.9479999999999</v>
      </c>
      <c r="O2" s="33">
        <f t="shared" si="2"/>
        <v>2072.9479999999999</v>
      </c>
      <c r="P2" s="33">
        <f t="shared" si="2"/>
        <v>2072.9479999999999</v>
      </c>
      <c r="Q2" s="33">
        <f t="shared" si="2"/>
        <v>2072.9479999999999</v>
      </c>
      <c r="R2" s="33">
        <f t="shared" si="2"/>
        <v>2072.9479999999999</v>
      </c>
      <c r="S2" s="33">
        <f t="shared" si="2"/>
        <v>0</v>
      </c>
      <c r="T2" s="33">
        <f t="shared" si="2"/>
        <v>0</v>
      </c>
      <c r="U2" s="33">
        <f t="shared" si="2"/>
        <v>0</v>
      </c>
      <c r="V2" s="33">
        <f t="shared" si="2"/>
        <v>0</v>
      </c>
      <c r="W2" s="33">
        <f t="shared" si="2"/>
        <v>0</v>
      </c>
      <c r="X2" s="33">
        <f t="shared" si="2"/>
        <v>0</v>
      </c>
      <c r="Y2" s="33">
        <f t="shared" si="2"/>
        <v>0</v>
      </c>
      <c r="Z2" s="33">
        <f t="shared" si="2"/>
        <v>0</v>
      </c>
      <c r="AA2" s="33">
        <f t="shared" si="2"/>
        <v>0</v>
      </c>
      <c r="AB2" s="33">
        <f t="shared" si="2"/>
        <v>0</v>
      </c>
      <c r="AC2" s="33">
        <f t="shared" si="2"/>
        <v>0</v>
      </c>
      <c r="AD2" s="33">
        <f t="shared" si="2"/>
        <v>0</v>
      </c>
      <c r="AE2" s="33">
        <f t="shared" si="2"/>
        <v>0</v>
      </c>
      <c r="AF2" s="33">
        <f t="shared" si="2"/>
        <v>0</v>
      </c>
      <c r="AG2" s="33">
        <f t="shared" si="2"/>
        <v>0</v>
      </c>
      <c r="AH2" s="124">
        <f t="shared" ref="AH2:AH32" si="3">SUM(D2:AG2)</f>
        <v>31094.22</v>
      </c>
      <c r="AI2" s="33">
        <f>IF(AI1&gt;AfA,0,AG2)</f>
        <v>0</v>
      </c>
      <c r="AJ2" s="33">
        <f t="shared" ref="AJ2:AR2" si="4">IF(AJ1&gt;AfA,0,AI2)</f>
        <v>0</v>
      </c>
      <c r="AK2" s="33">
        <f t="shared" si="4"/>
        <v>0</v>
      </c>
      <c r="AL2" s="33">
        <f t="shared" si="4"/>
        <v>0</v>
      </c>
      <c r="AM2" s="33">
        <f t="shared" si="4"/>
        <v>0</v>
      </c>
      <c r="AN2" s="33">
        <f t="shared" si="4"/>
        <v>0</v>
      </c>
      <c r="AO2" s="33">
        <f t="shared" si="4"/>
        <v>0</v>
      </c>
      <c r="AP2" s="33">
        <f t="shared" si="4"/>
        <v>0</v>
      </c>
      <c r="AQ2" s="33">
        <f t="shared" si="4"/>
        <v>0</v>
      </c>
      <c r="AR2" s="33">
        <f t="shared" si="4"/>
        <v>0</v>
      </c>
      <c r="AS2" s="126">
        <f>SUM(AH2:AR2)</f>
        <v>31094.22</v>
      </c>
    </row>
    <row r="3" spans="1:45" x14ac:dyDescent="0.3">
      <c r="B3" s="1" t="s">
        <v>1759</v>
      </c>
      <c r="C3" s="149" t="s">
        <v>1591</v>
      </c>
      <c r="D3" s="33">
        <f>Investoren!PW30</f>
        <v>0</v>
      </c>
      <c r="E3" s="33">
        <f>Investoren!PX30</f>
        <v>0</v>
      </c>
      <c r="F3" s="33">
        <f>Investoren!PY30</f>
        <v>0</v>
      </c>
      <c r="G3" s="33">
        <f>Investoren!PZ30</f>
        <v>0</v>
      </c>
      <c r="H3" s="33">
        <f>Investoren!QA30</f>
        <v>0</v>
      </c>
      <c r="I3" s="33">
        <f>Investoren!QB30</f>
        <v>0</v>
      </c>
      <c r="J3" s="33">
        <f>Investoren!QC30</f>
        <v>0</v>
      </c>
      <c r="K3" s="33">
        <f>Investoren!QD30</f>
        <v>0</v>
      </c>
      <c r="L3" s="33">
        <f>Investoren!QE30</f>
        <v>0</v>
      </c>
      <c r="M3" s="33">
        <f>Investoren!QF30</f>
        <v>0</v>
      </c>
      <c r="N3" s="33">
        <f>Investoren!QG30</f>
        <v>0</v>
      </c>
      <c r="O3" s="33">
        <f>Investoren!QH30</f>
        <v>0</v>
      </c>
      <c r="P3" s="33">
        <f>Investoren!QI30</f>
        <v>0</v>
      </c>
      <c r="Q3" s="33">
        <f>Investoren!QJ30</f>
        <v>0</v>
      </c>
      <c r="R3" s="33">
        <f>Investoren!QK30</f>
        <v>0</v>
      </c>
      <c r="S3" s="33">
        <f>Investoren!QL30</f>
        <v>0</v>
      </c>
      <c r="T3" s="33">
        <f>Investoren!QM30</f>
        <v>0</v>
      </c>
      <c r="U3" s="33">
        <f>Investoren!QN30</f>
        <v>0</v>
      </c>
      <c r="V3" s="33">
        <f>Investoren!QO30</f>
        <v>0</v>
      </c>
      <c r="W3" s="33">
        <f>Investoren!QP30</f>
        <v>0</v>
      </c>
      <c r="X3" s="33">
        <f>Investoren!QQ30</f>
        <v>0</v>
      </c>
      <c r="Y3" s="33"/>
      <c r="Z3" s="33"/>
      <c r="AA3" s="33"/>
      <c r="AB3" s="33"/>
      <c r="AC3" s="33"/>
      <c r="AD3" s="33"/>
      <c r="AE3" s="33"/>
      <c r="AF3" s="33"/>
      <c r="AG3" s="33"/>
      <c r="AH3" s="124"/>
      <c r="AI3" s="33"/>
      <c r="AJ3" s="33"/>
      <c r="AK3" s="33"/>
      <c r="AL3" s="33"/>
      <c r="AM3" s="33"/>
      <c r="AN3" s="33"/>
      <c r="AO3" s="33"/>
      <c r="AP3" s="33"/>
      <c r="AQ3" s="33"/>
      <c r="AR3" s="33"/>
      <c r="AS3" s="126"/>
    </row>
    <row r="4" spans="1:45" x14ac:dyDescent="0.3">
      <c r="A4" t="s">
        <v>1760</v>
      </c>
      <c r="B4" s="1" t="s">
        <v>21</v>
      </c>
      <c r="C4" s="149" t="s">
        <v>1591</v>
      </c>
      <c r="D4" s="33">
        <f>Investoren!NV30</f>
        <v>0</v>
      </c>
      <c r="E4" s="33">
        <f>Investoren!NW30</f>
        <v>0</v>
      </c>
      <c r="F4" s="33">
        <f>Investoren!NX30</f>
        <v>0</v>
      </c>
      <c r="G4" s="33">
        <f>Investoren!NY30</f>
        <v>0</v>
      </c>
      <c r="H4" s="33">
        <f>Investoren!NZ30</f>
        <v>0</v>
      </c>
      <c r="I4" s="33">
        <f>Investoren!OA30</f>
        <v>0</v>
      </c>
      <c r="J4" s="33">
        <f>Investoren!OB30</f>
        <v>0</v>
      </c>
      <c r="K4" s="33">
        <f>Investoren!OC30</f>
        <v>0</v>
      </c>
      <c r="L4" s="33">
        <f>Investoren!OD30</f>
        <v>0</v>
      </c>
      <c r="M4" s="33">
        <f>Investoren!OE30</f>
        <v>0</v>
      </c>
      <c r="N4" s="33">
        <f>Investoren!OF30</f>
        <v>0</v>
      </c>
      <c r="O4" s="33">
        <f>Investoren!OG30</f>
        <v>0</v>
      </c>
      <c r="P4" s="33">
        <f>Investoren!OH30</f>
        <v>0</v>
      </c>
      <c r="Q4" s="33">
        <f>Investoren!OI30</f>
        <v>0</v>
      </c>
      <c r="R4" s="33">
        <f>Investoren!OJ30</f>
        <v>0</v>
      </c>
      <c r="S4" s="33">
        <f>Investoren!OK30</f>
        <v>0</v>
      </c>
      <c r="T4" s="33">
        <f>Investoren!OL30</f>
        <v>0</v>
      </c>
      <c r="U4" s="33">
        <f>Investoren!OM30</f>
        <v>0</v>
      </c>
      <c r="V4" s="33">
        <f>Investoren!ON30</f>
        <v>0</v>
      </c>
      <c r="W4" s="33">
        <f>Investoren!OO30</f>
        <v>0</v>
      </c>
      <c r="X4" s="33">
        <f>Investoren!OP30</f>
        <v>0</v>
      </c>
      <c r="Y4" s="33"/>
      <c r="Z4" s="33"/>
      <c r="AA4" s="33"/>
      <c r="AB4" s="33"/>
      <c r="AC4" s="33"/>
      <c r="AD4" s="33"/>
      <c r="AE4" s="33"/>
      <c r="AF4" s="33"/>
      <c r="AG4" s="33"/>
      <c r="AH4" s="124"/>
      <c r="AI4" s="33"/>
      <c r="AJ4" s="33"/>
      <c r="AK4" s="33"/>
      <c r="AL4" s="33"/>
      <c r="AM4" s="33"/>
      <c r="AN4" s="33"/>
      <c r="AO4" s="33"/>
      <c r="AP4" s="33"/>
      <c r="AQ4" s="33"/>
      <c r="AR4" s="33"/>
      <c r="AS4" s="126"/>
    </row>
    <row r="5" spans="1:45" x14ac:dyDescent="0.3">
      <c r="A5" t="s">
        <v>1760</v>
      </c>
      <c r="B5" s="1" t="s">
        <v>7</v>
      </c>
      <c r="C5" s="149" t="s">
        <v>1591</v>
      </c>
      <c r="D5" s="33">
        <f>Dachmiete</f>
        <v>0</v>
      </c>
      <c r="E5" s="33">
        <f t="shared" ref="E5:AG5" si="5">D5*(1+Preissteigerung_Dachmiete)</f>
        <v>0</v>
      </c>
      <c r="F5" s="33">
        <f t="shared" si="5"/>
        <v>0</v>
      </c>
      <c r="G5" s="33">
        <f t="shared" si="5"/>
        <v>0</v>
      </c>
      <c r="H5" s="33">
        <f t="shared" si="5"/>
        <v>0</v>
      </c>
      <c r="I5" s="33">
        <f t="shared" si="5"/>
        <v>0</v>
      </c>
      <c r="J5" s="33">
        <f t="shared" si="5"/>
        <v>0</v>
      </c>
      <c r="K5" s="33">
        <f t="shared" si="5"/>
        <v>0</v>
      </c>
      <c r="L5" s="33">
        <f t="shared" si="5"/>
        <v>0</v>
      </c>
      <c r="M5" s="33">
        <f t="shared" si="5"/>
        <v>0</v>
      </c>
      <c r="N5" s="33">
        <f t="shared" si="5"/>
        <v>0</v>
      </c>
      <c r="O5" s="33">
        <f t="shared" si="5"/>
        <v>0</v>
      </c>
      <c r="P5" s="33">
        <f t="shared" si="5"/>
        <v>0</v>
      </c>
      <c r="Q5" s="33">
        <f t="shared" si="5"/>
        <v>0</v>
      </c>
      <c r="R5" s="33">
        <f t="shared" si="5"/>
        <v>0</v>
      </c>
      <c r="S5" s="33">
        <f t="shared" si="5"/>
        <v>0</v>
      </c>
      <c r="T5" s="33">
        <f t="shared" si="5"/>
        <v>0</v>
      </c>
      <c r="U5" s="33">
        <f t="shared" si="5"/>
        <v>0</v>
      </c>
      <c r="V5" s="33">
        <f t="shared" si="5"/>
        <v>0</v>
      </c>
      <c r="W5" s="33">
        <f t="shared" si="5"/>
        <v>0</v>
      </c>
      <c r="X5" s="33">
        <f t="shared" si="5"/>
        <v>0</v>
      </c>
      <c r="Y5" s="33">
        <f t="shared" si="5"/>
        <v>0</v>
      </c>
      <c r="Z5" s="33">
        <f t="shared" si="5"/>
        <v>0</v>
      </c>
      <c r="AA5" s="33">
        <f t="shared" si="5"/>
        <v>0</v>
      </c>
      <c r="AB5" s="33">
        <f t="shared" si="5"/>
        <v>0</v>
      </c>
      <c r="AC5" s="33">
        <f t="shared" si="5"/>
        <v>0</v>
      </c>
      <c r="AD5" s="33">
        <f t="shared" si="5"/>
        <v>0</v>
      </c>
      <c r="AE5" s="33">
        <f t="shared" si="5"/>
        <v>0</v>
      </c>
      <c r="AF5" s="33">
        <f t="shared" si="5"/>
        <v>0</v>
      </c>
      <c r="AG5" s="33">
        <f t="shared" si="5"/>
        <v>0</v>
      </c>
      <c r="AH5" s="124">
        <f t="shared" si="3"/>
        <v>0</v>
      </c>
      <c r="AI5" s="33">
        <f>AG5*(1+Preissteigerung_Dachmiete)</f>
        <v>0</v>
      </c>
      <c r="AJ5" s="33">
        <f t="shared" ref="AJ5:AR5" si="6">AI5*(1+Preissteigerung_Dachmiete)</f>
        <v>0</v>
      </c>
      <c r="AK5" s="33">
        <f t="shared" si="6"/>
        <v>0</v>
      </c>
      <c r="AL5" s="33">
        <f t="shared" si="6"/>
        <v>0</v>
      </c>
      <c r="AM5" s="33">
        <f t="shared" si="6"/>
        <v>0</v>
      </c>
      <c r="AN5" s="33">
        <f t="shared" si="6"/>
        <v>0</v>
      </c>
      <c r="AO5" s="33">
        <f t="shared" si="6"/>
        <v>0</v>
      </c>
      <c r="AP5" s="33">
        <f t="shared" si="6"/>
        <v>0</v>
      </c>
      <c r="AQ5" s="33">
        <f t="shared" si="6"/>
        <v>0</v>
      </c>
      <c r="AR5" s="33">
        <f t="shared" si="6"/>
        <v>0</v>
      </c>
      <c r="AS5" s="126">
        <f t="shared" ref="AS5:AS32" si="7">SUM(AH5:AR5)</f>
        <v>0</v>
      </c>
    </row>
    <row r="6" spans="1:45" x14ac:dyDescent="0.3">
      <c r="A6" t="s">
        <v>1760</v>
      </c>
      <c r="B6" s="1" t="s">
        <v>8</v>
      </c>
      <c r="C6" s="149" t="s">
        <v>1591</v>
      </c>
      <c r="D6" s="33">
        <f>Kosten_Versicherung</f>
        <v>151</v>
      </c>
      <c r="E6" s="33">
        <f t="shared" ref="E6:AG6" si="8">D6*(1+Preissteigerung_Versicherung)</f>
        <v>152.35899999999998</v>
      </c>
      <c r="F6" s="33">
        <f t="shared" si="8"/>
        <v>153.73023099999997</v>
      </c>
      <c r="G6" s="33">
        <f t="shared" si="8"/>
        <v>155.11380307899995</v>
      </c>
      <c r="H6" s="33">
        <f t="shared" si="8"/>
        <v>156.50982730671095</v>
      </c>
      <c r="I6" s="33">
        <f t="shared" si="8"/>
        <v>157.91841575247133</v>
      </c>
      <c r="J6" s="33">
        <f t="shared" si="8"/>
        <v>159.33968149424356</v>
      </c>
      <c r="K6" s="33">
        <f t="shared" si="8"/>
        <v>160.77373862769173</v>
      </c>
      <c r="L6" s="33">
        <f t="shared" si="8"/>
        <v>162.22070227534093</v>
      </c>
      <c r="M6" s="33">
        <f t="shared" si="8"/>
        <v>163.68068859581896</v>
      </c>
      <c r="N6" s="33">
        <f t="shared" si="8"/>
        <v>165.15381479318131</v>
      </c>
      <c r="O6" s="33">
        <f t="shared" si="8"/>
        <v>166.64019912631991</v>
      </c>
      <c r="P6" s="33">
        <f t="shared" si="8"/>
        <v>168.13996091845678</v>
      </c>
      <c r="Q6" s="33">
        <f t="shared" si="8"/>
        <v>169.65322056672287</v>
      </c>
      <c r="R6" s="33">
        <f t="shared" si="8"/>
        <v>171.18009955182336</v>
      </c>
      <c r="S6" s="33">
        <f t="shared" si="8"/>
        <v>172.72072044778974</v>
      </c>
      <c r="T6" s="33">
        <f t="shared" si="8"/>
        <v>174.27520693181984</v>
      </c>
      <c r="U6" s="33">
        <f t="shared" si="8"/>
        <v>175.84368379420619</v>
      </c>
      <c r="V6" s="33">
        <f t="shared" si="8"/>
        <v>177.42627694835403</v>
      </c>
      <c r="W6" s="33">
        <f t="shared" si="8"/>
        <v>179.0231134408892</v>
      </c>
      <c r="X6" s="33">
        <f t="shared" si="8"/>
        <v>180.63432146185718</v>
      </c>
      <c r="Y6" s="33">
        <f t="shared" si="8"/>
        <v>182.26003035501387</v>
      </c>
      <c r="Z6" s="33">
        <f t="shared" si="8"/>
        <v>183.90037062820898</v>
      </c>
      <c r="AA6" s="33">
        <f t="shared" si="8"/>
        <v>185.55547396386282</v>
      </c>
      <c r="AB6" s="33">
        <f t="shared" si="8"/>
        <v>187.22547322953756</v>
      </c>
      <c r="AC6" s="33">
        <f t="shared" si="8"/>
        <v>188.91050248860338</v>
      </c>
      <c r="AD6" s="33">
        <f t="shared" si="8"/>
        <v>190.61069701100081</v>
      </c>
      <c r="AE6" s="33">
        <f t="shared" si="8"/>
        <v>192.32619328409979</v>
      </c>
      <c r="AF6" s="33">
        <f t="shared" si="8"/>
        <v>194.05712902365667</v>
      </c>
      <c r="AG6" s="33">
        <f t="shared" si="8"/>
        <v>195.80364318486957</v>
      </c>
      <c r="AH6" s="124">
        <f t="shared" si="3"/>
        <v>5173.9862192815499</v>
      </c>
      <c r="AI6" s="33">
        <f>AG6*(1+Preissteigerung_Versicherung)</f>
        <v>197.56587597353337</v>
      </c>
      <c r="AJ6" s="33">
        <f t="shared" ref="AJ6:AR6" si="9">AI6*(1+Preissteigerung_Versicherung)</f>
        <v>199.34396885729515</v>
      </c>
      <c r="AK6" s="33">
        <f t="shared" si="9"/>
        <v>201.13806457701079</v>
      </c>
      <c r="AL6" s="33">
        <f t="shared" si="9"/>
        <v>202.94830715820387</v>
      </c>
      <c r="AM6" s="33">
        <f t="shared" si="9"/>
        <v>204.7748419226277</v>
      </c>
      <c r="AN6" s="33">
        <f t="shared" si="9"/>
        <v>206.61781549993134</v>
      </c>
      <c r="AO6" s="33">
        <f t="shared" si="9"/>
        <v>208.47737583943069</v>
      </c>
      <c r="AP6" s="33">
        <f t="shared" si="9"/>
        <v>210.35367222198553</v>
      </c>
      <c r="AQ6" s="33">
        <f t="shared" si="9"/>
        <v>212.24685527198338</v>
      </c>
      <c r="AR6" s="33">
        <f t="shared" si="9"/>
        <v>214.15707696943122</v>
      </c>
      <c r="AS6" s="126">
        <f t="shared" si="7"/>
        <v>7231.6100735729815</v>
      </c>
    </row>
    <row r="7" spans="1:45" x14ac:dyDescent="0.3">
      <c r="A7" t="s">
        <v>1760</v>
      </c>
      <c r="B7" s="1" t="s">
        <v>1756</v>
      </c>
      <c r="C7" s="149" t="s">
        <v>1591</v>
      </c>
      <c r="D7" s="33">
        <f>Kosten_Wartung</f>
        <v>198</v>
      </c>
      <c r="E7" s="33">
        <f t="shared" ref="E7:AG7" si="10">D7*(1+Preissteigerung_Wartung)</f>
        <v>199.78199999999998</v>
      </c>
      <c r="F7" s="33">
        <f t="shared" si="10"/>
        <v>201.58003799999997</v>
      </c>
      <c r="G7" s="33">
        <f t="shared" si="10"/>
        <v>203.39425834199994</v>
      </c>
      <c r="H7" s="33">
        <f t="shared" si="10"/>
        <v>205.22480666707793</v>
      </c>
      <c r="I7" s="33">
        <f t="shared" ref="I7" si="11">H7*(1+Preissteigerung_Wartung)</f>
        <v>207.07182992708161</v>
      </c>
      <c r="J7" s="33">
        <f t="shared" ref="J7" si="12">I7*(1+Preissteigerung_Wartung)</f>
        <v>208.93547639642532</v>
      </c>
      <c r="K7" s="33">
        <f t="shared" ref="K7" si="13">J7*(1+Preissteigerung_Wartung)</f>
        <v>210.81589568399312</v>
      </c>
      <c r="L7" s="33">
        <f t="shared" si="10"/>
        <v>212.71323874514903</v>
      </c>
      <c r="M7" s="33">
        <f t="shared" si="10"/>
        <v>214.62765789385534</v>
      </c>
      <c r="N7" s="33">
        <f t="shared" si="10"/>
        <v>216.55930681490003</v>
      </c>
      <c r="O7" s="33">
        <f t="shared" si="10"/>
        <v>218.5083405762341</v>
      </c>
      <c r="P7" s="33">
        <f t="shared" si="10"/>
        <v>220.47491564142018</v>
      </c>
      <c r="Q7" s="33">
        <f t="shared" si="10"/>
        <v>222.45918988219293</v>
      </c>
      <c r="R7" s="33">
        <f t="shared" si="10"/>
        <v>224.46132259113264</v>
      </c>
      <c r="S7" s="33">
        <f t="shared" si="10"/>
        <v>226.48147449445281</v>
      </c>
      <c r="T7" s="33">
        <f t="shared" si="10"/>
        <v>228.51980776490285</v>
      </c>
      <c r="U7" s="33">
        <f t="shared" si="10"/>
        <v>230.57648603478694</v>
      </c>
      <c r="V7" s="33">
        <f t="shared" si="10"/>
        <v>232.6516744091</v>
      </c>
      <c r="W7" s="33">
        <f t="shared" si="10"/>
        <v>234.74553947878186</v>
      </c>
      <c r="X7" s="33">
        <f t="shared" si="10"/>
        <v>236.85824933409089</v>
      </c>
      <c r="Y7" s="33">
        <f t="shared" si="10"/>
        <v>238.98997357809768</v>
      </c>
      <c r="Z7" s="33">
        <f t="shared" si="10"/>
        <v>241.14088334030052</v>
      </c>
      <c r="AA7" s="33">
        <f t="shared" si="10"/>
        <v>243.3111512903632</v>
      </c>
      <c r="AB7" s="33">
        <f t="shared" si="10"/>
        <v>245.50095165197644</v>
      </c>
      <c r="AC7" s="33">
        <f t="shared" si="10"/>
        <v>247.71046021684421</v>
      </c>
      <c r="AD7" s="33">
        <f t="shared" si="10"/>
        <v>249.93985435879577</v>
      </c>
      <c r="AE7" s="33">
        <f t="shared" si="10"/>
        <v>252.1893130480249</v>
      </c>
      <c r="AF7" s="33">
        <f t="shared" si="10"/>
        <v>254.4590168654571</v>
      </c>
      <c r="AG7" s="33">
        <f t="shared" si="10"/>
        <v>256.74914801724617</v>
      </c>
      <c r="AH7" s="124">
        <f t="shared" si="3"/>
        <v>6784.4322610446816</v>
      </c>
      <c r="AI7" s="33">
        <f>AG7*(1+Preissteigerung_Wartung)</f>
        <v>259.05989034940137</v>
      </c>
      <c r="AJ7" s="33">
        <f t="shared" ref="AJ7:AR7" si="14">AI7*(1+Preissteigerung_Wartung)</f>
        <v>261.39142936254598</v>
      </c>
      <c r="AK7" s="33">
        <f t="shared" si="14"/>
        <v>263.74395222680886</v>
      </c>
      <c r="AL7" s="33">
        <f t="shared" si="14"/>
        <v>266.11764779685012</v>
      </c>
      <c r="AM7" s="33">
        <f t="shared" si="14"/>
        <v>268.51270662702177</v>
      </c>
      <c r="AN7" s="33">
        <f t="shared" si="14"/>
        <v>270.92932098666495</v>
      </c>
      <c r="AO7" s="33">
        <f t="shared" si="14"/>
        <v>273.36768487554491</v>
      </c>
      <c r="AP7" s="33">
        <f t="shared" si="14"/>
        <v>275.82799403942477</v>
      </c>
      <c r="AQ7" s="33">
        <f t="shared" si="14"/>
        <v>278.31044598577955</v>
      </c>
      <c r="AR7" s="33">
        <f t="shared" si="14"/>
        <v>280.81523999965157</v>
      </c>
      <c r="AS7" s="126">
        <f t="shared" si="7"/>
        <v>9482.5085732943735</v>
      </c>
    </row>
    <row r="8" spans="1:45" s="189" customFormat="1" x14ac:dyDescent="0.3">
      <c r="A8" s="189" t="s">
        <v>1760</v>
      </c>
      <c r="B8" s="197" t="s">
        <v>1815</v>
      </c>
      <c r="C8" s="202" t="s">
        <v>1591</v>
      </c>
      <c r="D8" s="192">
        <f t="shared" ref="D8:AG8" si="15">IF(D1=Zeit_WRTausch,Kosten_WRTausch,0)</f>
        <v>0</v>
      </c>
      <c r="E8" s="192">
        <f t="shared" si="15"/>
        <v>0</v>
      </c>
      <c r="F8" s="192">
        <f t="shared" si="15"/>
        <v>0</v>
      </c>
      <c r="G8" s="192">
        <f t="shared" si="15"/>
        <v>0</v>
      </c>
      <c r="H8" s="192">
        <f t="shared" si="15"/>
        <v>0</v>
      </c>
      <c r="I8" s="192">
        <f t="shared" si="15"/>
        <v>5296.3380242071244</v>
      </c>
      <c r="J8" s="192">
        <f t="shared" si="15"/>
        <v>0</v>
      </c>
      <c r="K8" s="192">
        <f t="shared" si="15"/>
        <v>0</v>
      </c>
      <c r="L8" s="192">
        <f t="shared" si="15"/>
        <v>0</v>
      </c>
      <c r="M8" s="192">
        <f t="shared" si="15"/>
        <v>0</v>
      </c>
      <c r="N8" s="192">
        <f t="shared" si="15"/>
        <v>0</v>
      </c>
      <c r="O8" s="192">
        <f t="shared" si="15"/>
        <v>0</v>
      </c>
      <c r="P8" s="192">
        <f t="shared" si="15"/>
        <v>0</v>
      </c>
      <c r="Q8" s="192">
        <f t="shared" si="15"/>
        <v>0</v>
      </c>
      <c r="R8" s="192">
        <f t="shared" si="15"/>
        <v>0</v>
      </c>
      <c r="S8" s="192">
        <f t="shared" si="15"/>
        <v>0</v>
      </c>
      <c r="T8" s="192">
        <f t="shared" si="15"/>
        <v>0</v>
      </c>
      <c r="U8" s="192">
        <f t="shared" si="15"/>
        <v>0</v>
      </c>
      <c r="V8" s="192">
        <f t="shared" si="15"/>
        <v>0</v>
      </c>
      <c r="W8" s="192">
        <f t="shared" si="15"/>
        <v>0</v>
      </c>
      <c r="X8" s="192">
        <f t="shared" si="15"/>
        <v>0</v>
      </c>
      <c r="Y8" s="192">
        <f t="shared" si="15"/>
        <v>0</v>
      </c>
      <c r="Z8" s="192">
        <f t="shared" si="15"/>
        <v>0</v>
      </c>
      <c r="AA8" s="192">
        <f t="shared" si="15"/>
        <v>0</v>
      </c>
      <c r="AB8" s="192">
        <f t="shared" si="15"/>
        <v>0</v>
      </c>
      <c r="AC8" s="192">
        <f t="shared" si="15"/>
        <v>0</v>
      </c>
      <c r="AD8" s="192">
        <f t="shared" si="15"/>
        <v>0</v>
      </c>
      <c r="AE8" s="192">
        <f t="shared" si="15"/>
        <v>0</v>
      </c>
      <c r="AF8" s="192">
        <f t="shared" si="15"/>
        <v>0</v>
      </c>
      <c r="AG8" s="192">
        <f t="shared" si="15"/>
        <v>0</v>
      </c>
      <c r="AH8" s="190">
        <f t="shared" si="3"/>
        <v>5296.3380242071244</v>
      </c>
      <c r="AI8" s="192">
        <f t="shared" ref="AI8:AR8" si="16">IF(AI1=Zeit_WRTausch,Kosten_WRTausch,0)</f>
        <v>0</v>
      </c>
      <c r="AJ8" s="192">
        <f t="shared" si="16"/>
        <v>0</v>
      </c>
      <c r="AK8" s="192">
        <f t="shared" si="16"/>
        <v>0</v>
      </c>
      <c r="AL8" s="192">
        <f t="shared" si="16"/>
        <v>0</v>
      </c>
      <c r="AM8" s="192">
        <f t="shared" si="16"/>
        <v>0</v>
      </c>
      <c r="AN8" s="192">
        <f t="shared" si="16"/>
        <v>0</v>
      </c>
      <c r="AO8" s="192">
        <f t="shared" si="16"/>
        <v>0</v>
      </c>
      <c r="AP8" s="192">
        <f t="shared" si="16"/>
        <v>0</v>
      </c>
      <c r="AQ8" s="192">
        <f t="shared" si="16"/>
        <v>0</v>
      </c>
      <c r="AR8" s="192">
        <f t="shared" si="16"/>
        <v>0</v>
      </c>
      <c r="AS8" s="191">
        <f t="shared" si="7"/>
        <v>5296.3380242071244</v>
      </c>
    </row>
    <row r="9" spans="1:45" x14ac:dyDescent="0.3">
      <c r="A9" t="s">
        <v>1760</v>
      </c>
      <c r="B9" s="1" t="s">
        <v>1758</v>
      </c>
      <c r="C9" s="149" t="s">
        <v>1591</v>
      </c>
      <c r="D9" s="33">
        <f>D26</f>
        <v>2100</v>
      </c>
      <c r="E9" s="33">
        <f t="shared" ref="E9:AR9" si="17">E26</f>
        <v>707</v>
      </c>
      <c r="F9" s="33">
        <f t="shared" si="17"/>
        <v>714.07</v>
      </c>
      <c r="G9" s="33">
        <f t="shared" si="17"/>
        <v>721.21070000000009</v>
      </c>
      <c r="H9" s="33">
        <f t="shared" si="17"/>
        <v>728.42280700000015</v>
      </c>
      <c r="I9" s="33">
        <f t="shared" si="17"/>
        <v>735.70703507000019</v>
      </c>
      <c r="J9" s="33">
        <f t="shared" si="17"/>
        <v>743.06410542070023</v>
      </c>
      <c r="K9" s="33">
        <f t="shared" si="17"/>
        <v>750.49474647490729</v>
      </c>
      <c r="L9" s="33">
        <f t="shared" si="17"/>
        <v>757.99969393965637</v>
      </c>
      <c r="M9" s="33">
        <f t="shared" si="17"/>
        <v>765.57969087905292</v>
      </c>
      <c r="N9" s="33">
        <f t="shared" si="17"/>
        <v>773.23548778784345</v>
      </c>
      <c r="O9" s="33">
        <f t="shared" si="17"/>
        <v>780.96784266572195</v>
      </c>
      <c r="P9" s="33">
        <f t="shared" si="17"/>
        <v>788.77752109237917</v>
      </c>
      <c r="Q9" s="33">
        <f t="shared" si="17"/>
        <v>796.66529630330297</v>
      </c>
      <c r="R9" s="33">
        <f t="shared" si="17"/>
        <v>804.63194926633605</v>
      </c>
      <c r="S9" s="33">
        <f t="shared" si="17"/>
        <v>812.67826875899937</v>
      </c>
      <c r="T9" s="33">
        <f t="shared" si="17"/>
        <v>820.80505144658935</v>
      </c>
      <c r="U9" s="33">
        <f t="shared" si="17"/>
        <v>829.01310196105521</v>
      </c>
      <c r="V9" s="33">
        <f t="shared" si="17"/>
        <v>837.30323298066583</v>
      </c>
      <c r="W9" s="33">
        <f t="shared" si="17"/>
        <v>845.67626531047244</v>
      </c>
      <c r="X9" s="33">
        <f t="shared" si="17"/>
        <v>854.13302796357721</v>
      </c>
      <c r="Y9" s="33">
        <f t="shared" si="17"/>
        <v>862.67435824321296</v>
      </c>
      <c r="Z9" s="33">
        <f t="shared" si="17"/>
        <v>871.30110182564511</v>
      </c>
      <c r="AA9" s="33">
        <f t="shared" si="17"/>
        <v>880.01411284390156</v>
      </c>
      <c r="AB9" s="33">
        <f t="shared" si="17"/>
        <v>888.81425397234057</v>
      </c>
      <c r="AC9" s="33">
        <f t="shared" si="17"/>
        <v>897.70239651206396</v>
      </c>
      <c r="AD9" s="33">
        <f t="shared" si="17"/>
        <v>906.67942047718464</v>
      </c>
      <c r="AE9" s="33">
        <f t="shared" si="17"/>
        <v>915.74621468195653</v>
      </c>
      <c r="AF9" s="33">
        <f t="shared" si="17"/>
        <v>924.90367682877616</v>
      </c>
      <c r="AG9" s="33">
        <f t="shared" si="17"/>
        <v>934.15271359706389</v>
      </c>
      <c r="AH9" s="124">
        <f t="shared" si="3"/>
        <v>25749.424073303406</v>
      </c>
      <c r="AI9" s="33">
        <f t="shared" si="17"/>
        <v>943.49424073303453</v>
      </c>
      <c r="AJ9" s="33">
        <f t="shared" si="17"/>
        <v>952.9291831403649</v>
      </c>
      <c r="AK9" s="33">
        <f t="shared" si="17"/>
        <v>962.45847497176851</v>
      </c>
      <c r="AL9" s="33">
        <f t="shared" si="17"/>
        <v>972.08305972148617</v>
      </c>
      <c r="AM9" s="33">
        <f t="shared" si="17"/>
        <v>981.80389031870106</v>
      </c>
      <c r="AN9" s="33">
        <f t="shared" si="17"/>
        <v>991.62192922188808</v>
      </c>
      <c r="AO9" s="33">
        <f t="shared" si="17"/>
        <v>1001.538148514107</v>
      </c>
      <c r="AP9" s="33">
        <f t="shared" si="17"/>
        <v>1011.5535299992481</v>
      </c>
      <c r="AQ9" s="33">
        <f t="shared" si="17"/>
        <v>1021.6690652992406</v>
      </c>
      <c r="AR9" s="33">
        <f t="shared" si="17"/>
        <v>1031.885755952233</v>
      </c>
      <c r="AS9" s="126">
        <f t="shared" si="7"/>
        <v>35620.461351175472</v>
      </c>
    </row>
    <row r="10" spans="1:45" x14ac:dyDescent="0.3">
      <c r="A10" t="s">
        <v>1760</v>
      </c>
      <c r="B10" s="1" t="s">
        <v>1757</v>
      </c>
      <c r="C10" s="149" t="s">
        <v>1591</v>
      </c>
      <c r="D10" s="33">
        <f>Kosten_Monitoring</f>
        <v>1100</v>
      </c>
      <c r="E10" s="33">
        <f t="shared" ref="E10:AG10" si="18">D10*(1+Preissteigerung_Monitoring)</f>
        <v>1109.8999999999999</v>
      </c>
      <c r="F10" s="33">
        <f t="shared" si="18"/>
        <v>1119.8890999999996</v>
      </c>
      <c r="G10" s="33">
        <f t="shared" si="18"/>
        <v>1129.9681018999995</v>
      </c>
      <c r="H10" s="33">
        <f t="shared" si="18"/>
        <v>1140.1378148170993</v>
      </c>
      <c r="I10" s="33">
        <f t="shared" si="18"/>
        <v>1150.399055150453</v>
      </c>
      <c r="J10" s="33">
        <f t="shared" si="18"/>
        <v>1160.7526466468071</v>
      </c>
      <c r="K10" s="33">
        <f t="shared" si="18"/>
        <v>1171.1994204666282</v>
      </c>
      <c r="L10" s="33">
        <f t="shared" si="18"/>
        <v>1181.7402152508278</v>
      </c>
      <c r="M10" s="33">
        <f t="shared" si="18"/>
        <v>1192.375877188085</v>
      </c>
      <c r="N10" s="33">
        <f t="shared" si="18"/>
        <v>1203.1072600827777</v>
      </c>
      <c r="O10" s="33">
        <f t="shared" si="18"/>
        <v>1213.9352254235225</v>
      </c>
      <c r="P10" s="33">
        <f t="shared" si="18"/>
        <v>1224.8606424523341</v>
      </c>
      <c r="Q10" s="33">
        <f t="shared" si="18"/>
        <v>1235.8843882344049</v>
      </c>
      <c r="R10" s="33">
        <f t="shared" si="18"/>
        <v>1247.0073477285143</v>
      </c>
      <c r="S10" s="33">
        <f t="shared" si="18"/>
        <v>1258.2304138580707</v>
      </c>
      <c r="T10" s="33">
        <f t="shared" si="18"/>
        <v>1269.5544875827932</v>
      </c>
      <c r="U10" s="33">
        <f t="shared" si="18"/>
        <v>1280.9804779710382</v>
      </c>
      <c r="V10" s="33">
        <f t="shared" si="18"/>
        <v>1292.5093022727774</v>
      </c>
      <c r="W10" s="33">
        <f t="shared" si="18"/>
        <v>1304.1418859932323</v>
      </c>
      <c r="X10" s="33">
        <f t="shared" si="18"/>
        <v>1315.8791629671714</v>
      </c>
      <c r="Y10" s="33">
        <f t="shared" si="18"/>
        <v>1327.7220754338757</v>
      </c>
      <c r="Z10" s="33">
        <f t="shared" si="18"/>
        <v>1339.6715741127805</v>
      </c>
      <c r="AA10" s="33">
        <f t="shared" si="18"/>
        <v>1351.7286182797955</v>
      </c>
      <c r="AB10" s="33">
        <f t="shared" si="18"/>
        <v>1363.8941758443134</v>
      </c>
      <c r="AC10" s="33">
        <f t="shared" si="18"/>
        <v>1376.1692234269121</v>
      </c>
      <c r="AD10" s="33">
        <f t="shared" si="18"/>
        <v>1388.5547464377541</v>
      </c>
      <c r="AE10" s="33">
        <f t="shared" si="18"/>
        <v>1401.0517391556939</v>
      </c>
      <c r="AF10" s="33">
        <f t="shared" si="18"/>
        <v>1413.6612048080949</v>
      </c>
      <c r="AG10" s="33">
        <f t="shared" si="18"/>
        <v>1426.3841556513676</v>
      </c>
      <c r="AH10" s="124">
        <f t="shared" si="3"/>
        <v>37691.290339137115</v>
      </c>
      <c r="AI10" s="33">
        <f>AG10*(1+Preissteigerung_Monitoring)</f>
        <v>1439.2216130522297</v>
      </c>
      <c r="AJ10" s="33">
        <f t="shared" ref="AJ10:AR10" si="19">AI10*(1+Preissteigerung_Monitoring)</f>
        <v>1452.1746075696997</v>
      </c>
      <c r="AK10" s="33">
        <f t="shared" si="19"/>
        <v>1465.2441790378268</v>
      </c>
      <c r="AL10" s="33">
        <f t="shared" si="19"/>
        <v>1478.4313766491671</v>
      </c>
      <c r="AM10" s="33">
        <f t="shared" si="19"/>
        <v>1491.7372590390094</v>
      </c>
      <c r="AN10" s="33">
        <f t="shared" si="19"/>
        <v>1505.1628943703604</v>
      </c>
      <c r="AO10" s="33">
        <f t="shared" si="19"/>
        <v>1518.7093604196934</v>
      </c>
      <c r="AP10" s="33">
        <f t="shared" si="19"/>
        <v>1532.3777446634706</v>
      </c>
      <c r="AQ10" s="33">
        <f t="shared" si="19"/>
        <v>1546.1691443654418</v>
      </c>
      <c r="AR10" s="33">
        <f t="shared" si="19"/>
        <v>1560.0846666647305</v>
      </c>
      <c r="AS10" s="126">
        <f t="shared" si="7"/>
        <v>52680.60318496875</v>
      </c>
    </row>
    <row r="11" spans="1:45" x14ac:dyDescent="0.3">
      <c r="A11" t="s">
        <v>1760</v>
      </c>
      <c r="B11" s="1" t="s">
        <v>1693</v>
      </c>
      <c r="C11" s="149" t="s">
        <v>1591</v>
      </c>
      <c r="D11" s="33">
        <f t="shared" ref="D11:AR11" si="20">IF(AND(D$1&gt;=Beginn_Ruecklage1,D$1&lt;=Ende_Ruecklage1),Gesamtinvestition_brutto*Ruecklage1,0)</f>
        <v>857.30128000000025</v>
      </c>
      <c r="E11" s="33">
        <f t="shared" si="20"/>
        <v>857.30128000000025</v>
      </c>
      <c r="F11" s="33">
        <f t="shared" si="20"/>
        <v>857.30128000000025</v>
      </c>
      <c r="G11" s="33">
        <f t="shared" si="20"/>
        <v>857.30128000000025</v>
      </c>
      <c r="H11" s="33">
        <f t="shared" si="20"/>
        <v>857.30128000000025</v>
      </c>
      <c r="I11" s="33">
        <f t="shared" si="20"/>
        <v>857.30128000000025</v>
      </c>
      <c r="J11" s="33">
        <f t="shared" si="20"/>
        <v>857.30128000000025</v>
      </c>
      <c r="K11" s="33">
        <f t="shared" si="20"/>
        <v>857.30128000000025</v>
      </c>
      <c r="L11" s="33">
        <f t="shared" si="20"/>
        <v>857.30128000000025</v>
      </c>
      <c r="M11" s="33">
        <f t="shared" si="20"/>
        <v>857.30128000000025</v>
      </c>
      <c r="N11" s="33">
        <f t="shared" si="20"/>
        <v>857.30128000000025</v>
      </c>
      <c r="O11" s="33">
        <f t="shared" si="20"/>
        <v>857.30128000000025</v>
      </c>
      <c r="P11" s="33">
        <f t="shared" si="20"/>
        <v>857.30128000000025</v>
      </c>
      <c r="Q11" s="33">
        <f t="shared" si="20"/>
        <v>857.30128000000025</v>
      </c>
      <c r="R11" s="33">
        <f t="shared" si="20"/>
        <v>857.30128000000025</v>
      </c>
      <c r="S11" s="33">
        <f t="shared" si="20"/>
        <v>0</v>
      </c>
      <c r="T11" s="33">
        <f t="shared" si="20"/>
        <v>0</v>
      </c>
      <c r="U11" s="33">
        <f t="shared" si="20"/>
        <v>0</v>
      </c>
      <c r="V11" s="33">
        <f t="shared" si="20"/>
        <v>0</v>
      </c>
      <c r="W11" s="33">
        <f t="shared" si="20"/>
        <v>0</v>
      </c>
      <c r="X11" s="33">
        <f t="shared" si="20"/>
        <v>0</v>
      </c>
      <c r="Y11" s="33">
        <f t="shared" si="20"/>
        <v>0</v>
      </c>
      <c r="Z11" s="33">
        <f t="shared" si="20"/>
        <v>0</v>
      </c>
      <c r="AA11" s="33">
        <f t="shared" si="20"/>
        <v>0</v>
      </c>
      <c r="AB11" s="33">
        <f t="shared" si="20"/>
        <v>0</v>
      </c>
      <c r="AC11" s="33">
        <f t="shared" si="20"/>
        <v>0</v>
      </c>
      <c r="AD11" s="33">
        <f t="shared" si="20"/>
        <v>0</v>
      </c>
      <c r="AE11" s="33">
        <f t="shared" si="20"/>
        <v>0</v>
      </c>
      <c r="AF11" s="33">
        <f t="shared" si="20"/>
        <v>0</v>
      </c>
      <c r="AG11" s="33">
        <f t="shared" si="20"/>
        <v>0</v>
      </c>
      <c r="AH11" s="124">
        <f t="shared" si="3"/>
        <v>12859.519200000002</v>
      </c>
      <c r="AI11" s="33">
        <f t="shared" si="20"/>
        <v>0</v>
      </c>
      <c r="AJ11" s="33">
        <f t="shared" si="20"/>
        <v>0</v>
      </c>
      <c r="AK11" s="33">
        <f t="shared" si="20"/>
        <v>0</v>
      </c>
      <c r="AL11" s="33">
        <f t="shared" si="20"/>
        <v>0</v>
      </c>
      <c r="AM11" s="33">
        <f t="shared" si="20"/>
        <v>0</v>
      </c>
      <c r="AN11" s="33">
        <f t="shared" si="20"/>
        <v>0</v>
      </c>
      <c r="AO11" s="33">
        <f t="shared" si="20"/>
        <v>0</v>
      </c>
      <c r="AP11" s="33">
        <f t="shared" si="20"/>
        <v>0</v>
      </c>
      <c r="AQ11" s="33">
        <f t="shared" si="20"/>
        <v>0</v>
      </c>
      <c r="AR11" s="33">
        <f t="shared" si="20"/>
        <v>0</v>
      </c>
      <c r="AS11" s="126">
        <f t="shared" si="7"/>
        <v>12859.519200000002</v>
      </c>
    </row>
    <row r="12" spans="1:45" x14ac:dyDescent="0.3">
      <c r="A12" t="s">
        <v>1760</v>
      </c>
      <c r="B12" s="1" t="s">
        <v>1692</v>
      </c>
      <c r="C12" s="149" t="s">
        <v>1591</v>
      </c>
      <c r="D12" s="33">
        <f t="shared" ref="D12:AG12" si="21">IF(AND(D$1&gt;=Beginn_Ruecklage2,D$1&lt;=Ende_Ruecklage2),Gesamtinvestition_brutto*Ruecklage2,0)</f>
        <v>0</v>
      </c>
      <c r="E12" s="33">
        <f t="shared" si="21"/>
        <v>0</v>
      </c>
      <c r="F12" s="33">
        <f t="shared" si="21"/>
        <v>0</v>
      </c>
      <c r="G12" s="33">
        <f t="shared" si="21"/>
        <v>0</v>
      </c>
      <c r="H12" s="33">
        <f t="shared" si="21"/>
        <v>0</v>
      </c>
      <c r="I12" s="33">
        <f t="shared" si="21"/>
        <v>0</v>
      </c>
      <c r="J12" s="33">
        <f t="shared" si="21"/>
        <v>0</v>
      </c>
      <c r="K12" s="33">
        <f t="shared" si="21"/>
        <v>0</v>
      </c>
      <c r="L12" s="33">
        <f t="shared" si="21"/>
        <v>0</v>
      </c>
      <c r="M12" s="33">
        <f t="shared" si="21"/>
        <v>0</v>
      </c>
      <c r="N12" s="33">
        <f t="shared" si="21"/>
        <v>0</v>
      </c>
      <c r="O12" s="33">
        <f t="shared" si="21"/>
        <v>0</v>
      </c>
      <c r="P12" s="33">
        <f t="shared" si="21"/>
        <v>0</v>
      </c>
      <c r="Q12" s="33">
        <f t="shared" si="21"/>
        <v>0</v>
      </c>
      <c r="R12" s="33">
        <f t="shared" si="21"/>
        <v>0</v>
      </c>
      <c r="S12" s="33">
        <f t="shared" si="21"/>
        <v>428.65064000000012</v>
      </c>
      <c r="T12" s="33">
        <f t="shared" si="21"/>
        <v>428.65064000000012</v>
      </c>
      <c r="U12" s="33">
        <f t="shared" si="21"/>
        <v>428.65064000000012</v>
      </c>
      <c r="V12" s="33">
        <f t="shared" si="21"/>
        <v>428.65064000000012</v>
      </c>
      <c r="W12" s="33">
        <f t="shared" si="21"/>
        <v>428.65064000000012</v>
      </c>
      <c r="X12" s="33">
        <f t="shared" si="21"/>
        <v>428.65064000000012</v>
      </c>
      <c r="Y12" s="33">
        <f t="shared" si="21"/>
        <v>428.65064000000012</v>
      </c>
      <c r="Z12" s="33">
        <f t="shared" si="21"/>
        <v>428.65064000000012</v>
      </c>
      <c r="AA12" s="33">
        <f t="shared" si="21"/>
        <v>428.65064000000012</v>
      </c>
      <c r="AB12" s="33">
        <f t="shared" si="21"/>
        <v>428.65064000000012</v>
      </c>
      <c r="AC12" s="33">
        <f t="shared" si="21"/>
        <v>428.65064000000012</v>
      </c>
      <c r="AD12" s="33">
        <f t="shared" si="21"/>
        <v>428.65064000000012</v>
      </c>
      <c r="AE12" s="33">
        <f t="shared" si="21"/>
        <v>428.65064000000012</v>
      </c>
      <c r="AF12" s="33">
        <f t="shared" si="21"/>
        <v>428.65064000000012</v>
      </c>
      <c r="AG12" s="33">
        <f t="shared" si="21"/>
        <v>428.65064000000012</v>
      </c>
      <c r="AH12" s="124">
        <f t="shared" si="3"/>
        <v>6429.7596000000012</v>
      </c>
      <c r="AI12" s="33">
        <f t="shared" ref="AI12:AR12" si="22">IF(AND(AI$1&gt;=Beginn_Ruecklage2,AI$1&lt;=Ende_Ruecklage2),Gesamtinvestition_brutto*Ruecklage2,0)</f>
        <v>428.65064000000012</v>
      </c>
      <c r="AJ12" s="33">
        <f t="shared" si="22"/>
        <v>428.65064000000012</v>
      </c>
      <c r="AK12" s="33">
        <f t="shared" si="22"/>
        <v>428.65064000000012</v>
      </c>
      <c r="AL12" s="33">
        <f t="shared" si="22"/>
        <v>428.65064000000012</v>
      </c>
      <c r="AM12" s="33">
        <f t="shared" si="22"/>
        <v>428.65064000000012</v>
      </c>
      <c r="AN12" s="33">
        <f t="shared" si="22"/>
        <v>428.65064000000012</v>
      </c>
      <c r="AO12" s="33">
        <f t="shared" si="22"/>
        <v>428.65064000000012</v>
      </c>
      <c r="AP12" s="33">
        <f t="shared" si="22"/>
        <v>428.65064000000012</v>
      </c>
      <c r="AQ12" s="33">
        <f t="shared" si="22"/>
        <v>428.65064000000012</v>
      </c>
      <c r="AR12" s="33">
        <f t="shared" si="22"/>
        <v>428.65064000000012</v>
      </c>
      <c r="AS12" s="126">
        <f t="shared" si="7"/>
        <v>10716.266</v>
      </c>
    </row>
    <row r="13" spans="1:45" s="3" customFormat="1" x14ac:dyDescent="0.3">
      <c r="B13" s="2" t="s">
        <v>1779</v>
      </c>
      <c r="C13" s="150" t="s">
        <v>1591</v>
      </c>
      <c r="D13" s="44">
        <f>-SUM(D2:D12)+D3</f>
        <v>-6479.2492800000009</v>
      </c>
      <c r="E13" s="44">
        <f>-SUM(E2:E12)+E3</f>
        <v>-5099.2902800000002</v>
      </c>
      <c r="F13" s="44">
        <f t="shared" ref="F13:AG13" si="23">-SUM(F2:F12)+F3</f>
        <v>-5119.5186490000006</v>
      </c>
      <c r="G13" s="44">
        <f t="shared" si="23"/>
        <v>-5139.9361433209997</v>
      </c>
      <c r="H13" s="44">
        <f t="shared" si="23"/>
        <v>-5160.5445357908893</v>
      </c>
      <c r="I13" s="44">
        <f t="shared" si="23"/>
        <v>-10477.68364010713</v>
      </c>
      <c r="J13" s="44">
        <f t="shared" si="23"/>
        <v>-5202.3411899581761</v>
      </c>
      <c r="K13" s="44">
        <f t="shared" si="23"/>
        <v>-5223.5330812532202</v>
      </c>
      <c r="L13" s="44">
        <f t="shared" si="23"/>
        <v>-5244.9231302109747</v>
      </c>
      <c r="M13" s="44">
        <f t="shared" si="23"/>
        <v>-5266.5131945568128</v>
      </c>
      <c r="N13" s="44">
        <f t="shared" si="23"/>
        <v>-5288.3051494787032</v>
      </c>
      <c r="O13" s="44">
        <f t="shared" si="23"/>
        <v>-5310.3008877917991</v>
      </c>
      <c r="P13" s="44">
        <f t="shared" si="23"/>
        <v>-5332.5023201045906</v>
      </c>
      <c r="Q13" s="44">
        <f t="shared" si="23"/>
        <v>-5354.9113749866237</v>
      </c>
      <c r="R13" s="44">
        <f t="shared" si="23"/>
        <v>-5377.529999137807</v>
      </c>
      <c r="S13" s="44">
        <f t="shared" si="23"/>
        <v>-2898.7615175593132</v>
      </c>
      <c r="T13" s="44">
        <f t="shared" si="23"/>
        <v>-2921.8051937261057</v>
      </c>
      <c r="U13" s="44">
        <f t="shared" si="23"/>
        <v>-2945.0643897610867</v>
      </c>
      <c r="V13" s="44">
        <f t="shared" si="23"/>
        <v>-2968.5411266108977</v>
      </c>
      <c r="W13" s="44">
        <f t="shared" si="23"/>
        <v>-2992.2374442233763</v>
      </c>
      <c r="X13" s="44">
        <f t="shared" si="23"/>
        <v>-3016.1554017266967</v>
      </c>
      <c r="Y13" s="44">
        <f t="shared" si="23"/>
        <v>-3040.2970776102006</v>
      </c>
      <c r="Z13" s="44">
        <f t="shared" si="23"/>
        <v>-3064.6645699069354</v>
      </c>
      <c r="AA13" s="44">
        <f t="shared" si="23"/>
        <v>-3089.2599963779235</v>
      </c>
      <c r="AB13" s="44">
        <f t="shared" si="23"/>
        <v>-3114.0854946981685</v>
      </c>
      <c r="AC13" s="44">
        <f t="shared" si="23"/>
        <v>-3139.143222644424</v>
      </c>
      <c r="AD13" s="44">
        <f t="shared" si="23"/>
        <v>-3164.4353582847357</v>
      </c>
      <c r="AE13" s="44">
        <f t="shared" si="23"/>
        <v>-3189.9641001697751</v>
      </c>
      <c r="AF13" s="44">
        <f t="shared" si="23"/>
        <v>-3215.7316675259849</v>
      </c>
      <c r="AG13" s="44">
        <f t="shared" si="23"/>
        <v>-3241.7403004505472</v>
      </c>
      <c r="AH13" s="124">
        <f t="shared" si="3"/>
        <v>-131078.96971697389</v>
      </c>
      <c r="AI13" s="44">
        <f t="shared" ref="AI13:AJ13" si="24">-SUM(AI4:AI12)-AI2</f>
        <v>-3267.9922601081994</v>
      </c>
      <c r="AJ13" s="44">
        <f t="shared" si="24"/>
        <v>-3294.4898289299058</v>
      </c>
      <c r="AK13" s="44">
        <f t="shared" ref="AK13:AR13" si="25">-SUM(AK2:AK12)</f>
        <v>-3321.2353108134153</v>
      </c>
      <c r="AL13" s="44">
        <f t="shared" si="25"/>
        <v>-3348.2310313257076</v>
      </c>
      <c r="AM13" s="44">
        <f t="shared" si="25"/>
        <v>-3375.4793379073603</v>
      </c>
      <c r="AN13" s="44">
        <f t="shared" si="25"/>
        <v>-3402.9826000788448</v>
      </c>
      <c r="AO13" s="44">
        <f t="shared" si="25"/>
        <v>-3430.7432096487764</v>
      </c>
      <c r="AP13" s="44">
        <f t="shared" si="25"/>
        <v>-3458.7635809241297</v>
      </c>
      <c r="AQ13" s="44">
        <f t="shared" si="25"/>
        <v>-3487.0461509224456</v>
      </c>
      <c r="AR13" s="44">
        <f t="shared" si="25"/>
        <v>-3515.5933795860469</v>
      </c>
      <c r="AS13" s="126">
        <f t="shared" si="7"/>
        <v>-164981.52640721874</v>
      </c>
    </row>
    <row r="14" spans="1:45" s="3" customFormat="1" x14ac:dyDescent="0.3">
      <c r="B14" s="2" t="s">
        <v>1761</v>
      </c>
      <c r="C14" s="150" t="s">
        <v>1591</v>
      </c>
      <c r="D14" s="44">
        <f>-SUM(D3:D12)</f>
        <v>-4406.3012800000006</v>
      </c>
      <c r="E14" s="44">
        <f t="shared" ref="E14:AR14" si="26">-SUM(E3:E12)</f>
        <v>-3026.3422800000003</v>
      </c>
      <c r="F14" s="44">
        <f t="shared" si="26"/>
        <v>-3046.5706489999998</v>
      </c>
      <c r="G14" s="44">
        <f t="shared" si="26"/>
        <v>-3066.9881433209998</v>
      </c>
      <c r="H14" s="44">
        <f t="shared" si="26"/>
        <v>-3087.5965357908885</v>
      </c>
      <c r="I14" s="44">
        <f t="shared" si="26"/>
        <v>-8404.7356401071302</v>
      </c>
      <c r="J14" s="44">
        <f t="shared" si="26"/>
        <v>-3129.3931899581762</v>
      </c>
      <c r="K14" s="44">
        <f t="shared" si="26"/>
        <v>-3150.5850812532203</v>
      </c>
      <c r="L14" s="44">
        <f t="shared" si="26"/>
        <v>-3171.9751302109739</v>
      </c>
      <c r="M14" s="44">
        <f t="shared" si="26"/>
        <v>-3193.5651945568125</v>
      </c>
      <c r="N14" s="44">
        <f t="shared" si="26"/>
        <v>-3215.3571494787025</v>
      </c>
      <c r="O14" s="44">
        <f t="shared" si="26"/>
        <v>-3237.3528877917984</v>
      </c>
      <c r="P14" s="44">
        <f t="shared" si="26"/>
        <v>-3259.5543201045903</v>
      </c>
      <c r="Q14" s="44">
        <f t="shared" si="26"/>
        <v>-3281.9633749866239</v>
      </c>
      <c r="R14" s="44">
        <f t="shared" si="26"/>
        <v>-3304.5819991378062</v>
      </c>
      <c r="S14" s="44">
        <f t="shared" si="26"/>
        <v>-2898.7615175593132</v>
      </c>
      <c r="T14" s="44">
        <f t="shared" si="26"/>
        <v>-2921.8051937261057</v>
      </c>
      <c r="U14" s="44">
        <f t="shared" si="26"/>
        <v>-2945.0643897610867</v>
      </c>
      <c r="V14" s="44">
        <f t="shared" si="26"/>
        <v>-2968.5411266108977</v>
      </c>
      <c r="W14" s="44">
        <f t="shared" si="26"/>
        <v>-2992.2374442233763</v>
      </c>
      <c r="X14" s="44">
        <f t="shared" si="26"/>
        <v>-3016.1554017266967</v>
      </c>
      <c r="Y14" s="44">
        <f t="shared" si="26"/>
        <v>-3040.2970776102006</v>
      </c>
      <c r="Z14" s="44">
        <f t="shared" si="26"/>
        <v>-3064.6645699069354</v>
      </c>
      <c r="AA14" s="44">
        <f t="shared" si="26"/>
        <v>-3089.2599963779235</v>
      </c>
      <c r="AB14" s="44">
        <f t="shared" si="26"/>
        <v>-3114.0854946981685</v>
      </c>
      <c r="AC14" s="44">
        <f t="shared" si="26"/>
        <v>-3139.143222644424</v>
      </c>
      <c r="AD14" s="44">
        <f t="shared" si="26"/>
        <v>-3164.4353582847357</v>
      </c>
      <c r="AE14" s="44">
        <f t="shared" si="26"/>
        <v>-3189.9641001697751</v>
      </c>
      <c r="AF14" s="44">
        <f t="shared" si="26"/>
        <v>-3215.7316675259849</v>
      </c>
      <c r="AG14" s="44">
        <f t="shared" si="26"/>
        <v>-3241.7403004505472</v>
      </c>
      <c r="AH14" s="124">
        <f t="shared" si="3"/>
        <v>-99984.749716973878</v>
      </c>
      <c r="AI14" s="44">
        <f t="shared" si="26"/>
        <v>-3267.9922601081994</v>
      </c>
      <c r="AJ14" s="44">
        <f t="shared" si="26"/>
        <v>-3294.4898289299058</v>
      </c>
      <c r="AK14" s="44">
        <f t="shared" si="26"/>
        <v>-3321.2353108134153</v>
      </c>
      <c r="AL14" s="44">
        <f t="shared" si="26"/>
        <v>-3348.2310313257076</v>
      </c>
      <c r="AM14" s="44">
        <f t="shared" si="26"/>
        <v>-3375.4793379073603</v>
      </c>
      <c r="AN14" s="44">
        <f t="shared" si="26"/>
        <v>-3402.9826000788448</v>
      </c>
      <c r="AO14" s="44">
        <f t="shared" si="26"/>
        <v>-3430.7432096487764</v>
      </c>
      <c r="AP14" s="44">
        <f t="shared" si="26"/>
        <v>-3458.7635809241297</v>
      </c>
      <c r="AQ14" s="44">
        <f t="shared" si="26"/>
        <v>-3487.0461509224456</v>
      </c>
      <c r="AR14" s="44">
        <f t="shared" si="26"/>
        <v>-3515.5933795860469</v>
      </c>
      <c r="AS14" s="126">
        <f t="shared" si="7"/>
        <v>-133887.30640721868</v>
      </c>
    </row>
    <row r="15" spans="1:45" s="3" customFormat="1" x14ac:dyDescent="0.3">
      <c r="B15" s="2"/>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6"/>
    </row>
    <row r="16" spans="1:45" x14ac:dyDescent="0.3">
      <c r="B16" s="1" t="s">
        <v>1740</v>
      </c>
      <c r="C16" s="149" t="s">
        <v>54</v>
      </c>
      <c r="D16" s="152">
        <f>Jahreserzeugung</f>
        <v>31680.000000000004</v>
      </c>
      <c r="E16" s="152">
        <f t="shared" ref="E16:AR16" si="27">D16*(1-Degradation)</f>
        <v>31521.600000000002</v>
      </c>
      <c r="F16" s="152">
        <f t="shared" si="27"/>
        <v>31363.992000000002</v>
      </c>
      <c r="G16" s="152">
        <f t="shared" si="27"/>
        <v>31207.172040000001</v>
      </c>
      <c r="H16" s="152">
        <f t="shared" si="27"/>
        <v>31051.1361798</v>
      </c>
      <c r="I16" s="152">
        <f t="shared" si="27"/>
        <v>30895.880498900999</v>
      </c>
      <c r="J16" s="152">
        <f t="shared" si="27"/>
        <v>30741.401096406495</v>
      </c>
      <c r="K16" s="152">
        <f t="shared" si="27"/>
        <v>30587.694090924462</v>
      </c>
      <c r="L16" s="152">
        <f t="shared" si="27"/>
        <v>30434.755620469841</v>
      </c>
      <c r="M16" s="152">
        <f t="shared" si="27"/>
        <v>30282.581842367494</v>
      </c>
      <c r="N16" s="152">
        <f t="shared" si="27"/>
        <v>30131.168933155655</v>
      </c>
      <c r="O16" s="152">
        <f t="shared" si="27"/>
        <v>29980.513088489875</v>
      </c>
      <c r="P16" s="152">
        <f t="shared" si="27"/>
        <v>29830.610523047424</v>
      </c>
      <c r="Q16" s="152">
        <f t="shared" si="27"/>
        <v>29681.457470432186</v>
      </c>
      <c r="R16" s="153">
        <f t="shared" si="27"/>
        <v>29533.050183080024</v>
      </c>
      <c r="S16" s="153">
        <f t="shared" si="27"/>
        <v>29385.384932164623</v>
      </c>
      <c r="T16" s="153">
        <f t="shared" si="27"/>
        <v>29238.458007503799</v>
      </c>
      <c r="U16" s="153">
        <f t="shared" si="27"/>
        <v>29092.265717466282</v>
      </c>
      <c r="V16" s="153">
        <f t="shared" si="27"/>
        <v>28946.804388878951</v>
      </c>
      <c r="W16" s="153">
        <f t="shared" si="27"/>
        <v>28802.070366934557</v>
      </c>
      <c r="X16" s="153">
        <f t="shared" si="27"/>
        <v>28658.060015099883</v>
      </c>
      <c r="Y16" s="153">
        <f t="shared" si="27"/>
        <v>28514.769715024384</v>
      </c>
      <c r="Z16" s="153">
        <f t="shared" si="27"/>
        <v>28372.195866449263</v>
      </c>
      <c r="AA16" s="153">
        <f t="shared" si="27"/>
        <v>28230.334887117016</v>
      </c>
      <c r="AB16" s="153">
        <f t="shared" si="27"/>
        <v>28089.18321268143</v>
      </c>
      <c r="AC16" s="153">
        <f t="shared" si="27"/>
        <v>27948.737296618023</v>
      </c>
      <c r="AD16" s="153">
        <f t="shared" si="27"/>
        <v>27808.993610134934</v>
      </c>
      <c r="AE16" s="153">
        <f t="shared" si="27"/>
        <v>27669.948642084259</v>
      </c>
      <c r="AF16" s="153">
        <f t="shared" si="27"/>
        <v>27531.598898873835</v>
      </c>
      <c r="AG16" s="153">
        <f t="shared" si="27"/>
        <v>27393.940904379466</v>
      </c>
      <c r="AH16" s="141">
        <f t="shared" si="3"/>
        <v>884605.76002848533</v>
      </c>
      <c r="AI16" s="153">
        <f>AG16*(1-Degradation)</f>
        <v>27256.971199857569</v>
      </c>
      <c r="AJ16" s="153">
        <f t="shared" si="27"/>
        <v>27120.68634385828</v>
      </c>
      <c r="AK16" s="153">
        <f t="shared" si="27"/>
        <v>26985.082912138991</v>
      </c>
      <c r="AL16" s="153">
        <f t="shared" si="27"/>
        <v>26850.157497578297</v>
      </c>
      <c r="AM16" s="153">
        <f t="shared" si="27"/>
        <v>26715.906710090407</v>
      </c>
      <c r="AN16" s="153">
        <f t="shared" si="27"/>
        <v>26582.327176539955</v>
      </c>
      <c r="AO16" s="153">
        <f t="shared" si="27"/>
        <v>26449.415540657254</v>
      </c>
      <c r="AP16" s="153">
        <f t="shared" si="27"/>
        <v>26317.168462953967</v>
      </c>
      <c r="AQ16" s="153">
        <f t="shared" si="27"/>
        <v>26185.582620639198</v>
      </c>
      <c r="AR16" s="153">
        <f t="shared" si="27"/>
        <v>26054.654707536003</v>
      </c>
      <c r="AS16" s="142">
        <f t="shared" si="7"/>
        <v>1151123.7132003352</v>
      </c>
    </row>
    <row r="17" spans="1:45" x14ac:dyDescent="0.3">
      <c r="B17" s="1" t="s">
        <v>55</v>
      </c>
      <c r="C17" t="s">
        <v>1572</v>
      </c>
      <c r="D17" s="172">
        <f>-D13/D16</f>
        <v>0.20452175757575758</v>
      </c>
      <c r="E17" s="172">
        <f t="shared" ref="E17:AG17" si="28">-E13/E16</f>
        <v>0.16177130221816152</v>
      </c>
      <c r="F17" s="172">
        <f t="shared" si="28"/>
        <v>0.1632291785114599</v>
      </c>
      <c r="G17" s="172">
        <f t="shared" si="28"/>
        <v>0.16470368211297237</v>
      </c>
      <c r="H17" s="172">
        <f t="shared" si="28"/>
        <v>0.16619503086486184</v>
      </c>
      <c r="I17" s="172">
        <f t="shared" si="28"/>
        <v>0.33912882464961092</v>
      </c>
      <c r="J17" s="172">
        <f t="shared" si="28"/>
        <v>0.16922915041000855</v>
      </c>
      <c r="K17" s="172">
        <f t="shared" si="28"/>
        <v>0.17077237223982408</v>
      </c>
      <c r="L17" s="172">
        <f t="shared" si="28"/>
        <v>0.17233334138169779</v>
      </c>
      <c r="M17" s="172">
        <f t="shared" si="28"/>
        <v>0.17391229129573704</v>
      </c>
      <c r="N17" s="172">
        <f t="shared" si="28"/>
        <v>0.17550945870074003</v>
      </c>
      <c r="O17" s="172">
        <f t="shared" si="28"/>
        <v>0.17712508362075133</v>
      </c>
      <c r="P17" s="172">
        <f t="shared" si="28"/>
        <v>0.17875940943228924</v>
      </c>
      <c r="Q17" s="172">
        <f t="shared" si="28"/>
        <v>0.18041268291225362</v>
      </c>
      <c r="R17" s="172">
        <f t="shared" si="28"/>
        <v>0.18208515428652483</v>
      </c>
      <c r="S17" s="172">
        <f t="shared" si="28"/>
        <v>9.8646368739120721E-2</v>
      </c>
      <c r="T17" s="172">
        <f t="shared" si="28"/>
        <v>9.9930208117550157E-2</v>
      </c>
      <c r="U17" s="172">
        <f t="shared" si="28"/>
        <v>0.10123186754728912</v>
      </c>
      <c r="V17" s="172">
        <f t="shared" si="28"/>
        <v>0.10255160074772809</v>
      </c>
      <c r="W17" s="172">
        <f t="shared" si="28"/>
        <v>0.10388966508666454</v>
      </c>
      <c r="X17" s="172">
        <f t="shared" si="28"/>
        <v>0.10524632163298875</v>
      </c>
      <c r="Y17" s="172">
        <f t="shared" si="28"/>
        <v>0.10662183521013228</v>
      </c>
      <c r="Z17" s="172">
        <f t="shared" si="28"/>
        <v>0.10801647445028982</v>
      </c>
      <c r="AA17" s="172">
        <f t="shared" si="28"/>
        <v>0.10943051184942602</v>
      </c>
      <c r="AB17" s="172">
        <f t="shared" si="28"/>
        <v>0.11086422382307833</v>
      </c>
      <c r="AC17" s="172">
        <f t="shared" si="28"/>
        <v>0.11231789076296769</v>
      </c>
      <c r="AD17" s="172">
        <f t="shared" si="28"/>
        <v>0.11379179709442859</v>
      </c>
      <c r="AE17" s="172">
        <f t="shared" si="28"/>
        <v>0.11528623133467041</v>
      </c>
      <c r="AF17" s="172">
        <f t="shared" si="28"/>
        <v>0.1168014861518821</v>
      </c>
      <c r="AG17" s="172">
        <f t="shared" si="28"/>
        <v>0.11833785842519251</v>
      </c>
      <c r="AH17" s="124">
        <f t="shared" si="3"/>
        <v>4.4026530611860597</v>
      </c>
      <c r="AI17" s="152">
        <f t="shared" ref="AI17:AR17" si="29">-AI13/AI16</f>
        <v>0.11989564930549863</v>
      </c>
      <c r="AJ17" s="152">
        <f t="shared" si="29"/>
        <v>0.12147516427717443</v>
      </c>
      <c r="AK17" s="152">
        <f t="shared" si="29"/>
        <v>0.12307671322067305</v>
      </c>
      <c r="AL17" s="152">
        <f t="shared" si="29"/>
        <v>0.12470061047603521</v>
      </c>
      <c r="AM17" s="152">
        <f t="shared" si="29"/>
        <v>0.12634717490731714</v>
      </c>
      <c r="AN17" s="152">
        <f t="shared" si="29"/>
        <v>0.12801672996795116</v>
      </c>
      <c r="AO17" s="152">
        <f t="shared" si="29"/>
        <v>0.12970960376705262</v>
      </c>
      <c r="AP17" s="152">
        <f t="shared" si="29"/>
        <v>0.1314261291366868</v>
      </c>
      <c r="AQ17" s="152">
        <f t="shared" si="29"/>
        <v>0.13316664370010972</v>
      </c>
      <c r="AR17" s="152">
        <f t="shared" si="29"/>
        <v>0.1349314899409971</v>
      </c>
      <c r="AS17" s="126">
        <f t="shared" si="7"/>
        <v>5.6753989698855545</v>
      </c>
    </row>
    <row r="18" spans="1:45" x14ac:dyDescent="0.3">
      <c r="B18" s="1" t="s">
        <v>1707</v>
      </c>
      <c r="C18" t="s">
        <v>1572</v>
      </c>
      <c r="D18" s="172">
        <f>SUM(D5:D12)/D16</f>
        <v>0.13908779292929294</v>
      </c>
      <c r="E18" s="172">
        <f>SUM(E5:E12)/E16</f>
        <v>9.6008523679001062E-2</v>
      </c>
      <c r="F18" s="172">
        <f t="shared" ref="F18:AR18" si="30">SUM(F5:F12)/F16</f>
        <v>9.713593374848456E-2</v>
      </c>
      <c r="G18" s="172">
        <f t="shared" si="30"/>
        <v>9.8278310491891646E-2</v>
      </c>
      <c r="H18" s="172">
        <f t="shared" si="30"/>
        <v>9.943586340648923E-2</v>
      </c>
      <c r="I18" s="172">
        <f t="shared" si="30"/>
        <v>0.27203418398792989</v>
      </c>
      <c r="J18" s="172">
        <f t="shared" si="30"/>
        <v>0.10179735075002765</v>
      </c>
      <c r="K18" s="172">
        <f t="shared" si="30"/>
        <v>0.10300171931522017</v>
      </c>
      <c r="L18" s="172">
        <f t="shared" si="30"/>
        <v>0.10422213241224659</v>
      </c>
      <c r="M18" s="172">
        <f t="shared" si="30"/>
        <v>0.10545881494452983</v>
      </c>
      <c r="N18" s="172">
        <f t="shared" si="30"/>
        <v>0.10671199503118502</v>
      </c>
      <c r="O18" s="172">
        <f t="shared" si="30"/>
        <v>0.10798190405335936</v>
      </c>
      <c r="P18" s="172">
        <f t="shared" si="30"/>
        <v>0.10926877670124205</v>
      </c>
      <c r="Q18" s="172">
        <f t="shared" si="30"/>
        <v>0.11057285102175395</v>
      </c>
      <c r="R18" s="172">
        <f t="shared" si="30"/>
        <v>0.11189436846692714</v>
      </c>
      <c r="S18" s="172">
        <f t="shared" si="30"/>
        <v>9.8646368739120721E-2</v>
      </c>
      <c r="T18" s="172">
        <f t="shared" si="30"/>
        <v>9.9930208117550157E-2</v>
      </c>
      <c r="U18" s="172">
        <f t="shared" si="30"/>
        <v>0.10123186754728912</v>
      </c>
      <c r="V18" s="172">
        <f t="shared" si="30"/>
        <v>0.10255160074772809</v>
      </c>
      <c r="W18" s="172">
        <f t="shared" si="30"/>
        <v>0.10388966508666454</v>
      </c>
      <c r="X18" s="172">
        <f t="shared" si="30"/>
        <v>0.10524632163298875</v>
      </c>
      <c r="Y18" s="172">
        <f t="shared" si="30"/>
        <v>0.10662183521013228</v>
      </c>
      <c r="Z18" s="172">
        <f t="shared" si="30"/>
        <v>0.10801647445028982</v>
      </c>
      <c r="AA18" s="172">
        <f t="shared" si="30"/>
        <v>0.10943051184942602</v>
      </c>
      <c r="AB18" s="172">
        <f t="shared" si="30"/>
        <v>0.11086422382307833</v>
      </c>
      <c r="AC18" s="172">
        <f t="shared" si="30"/>
        <v>0.11231789076296769</v>
      </c>
      <c r="AD18" s="172">
        <f t="shared" si="30"/>
        <v>0.11379179709442859</v>
      </c>
      <c r="AE18" s="172">
        <f t="shared" si="30"/>
        <v>0.11528623133467041</v>
      </c>
      <c r="AF18" s="172">
        <f t="shared" si="30"/>
        <v>0.1168014861518821</v>
      </c>
      <c r="AG18" s="172">
        <f t="shared" si="30"/>
        <v>0.11833785842519251</v>
      </c>
      <c r="AH18" s="124">
        <f t="shared" si="3"/>
        <v>3.3858548619129905</v>
      </c>
      <c r="AI18" s="152">
        <f t="shared" si="30"/>
        <v>0.11989564930549863</v>
      </c>
      <c r="AJ18" s="152">
        <f t="shared" si="30"/>
        <v>0.12147516427717443</v>
      </c>
      <c r="AK18" s="152">
        <f t="shared" si="30"/>
        <v>0.12307671322067305</v>
      </c>
      <c r="AL18" s="152">
        <f t="shared" si="30"/>
        <v>0.12470061047603521</v>
      </c>
      <c r="AM18" s="152">
        <f t="shared" si="30"/>
        <v>0.12634717490731714</v>
      </c>
      <c r="AN18" s="152">
        <f t="shared" si="30"/>
        <v>0.12801672996795116</v>
      </c>
      <c r="AO18" s="152">
        <f t="shared" si="30"/>
        <v>0.12970960376705262</v>
      </c>
      <c r="AP18" s="152">
        <f t="shared" si="30"/>
        <v>0.1314261291366868</v>
      </c>
      <c r="AQ18" s="152">
        <f t="shared" si="30"/>
        <v>0.13316664370010972</v>
      </c>
      <c r="AR18" s="152">
        <f t="shared" si="30"/>
        <v>0.1349314899409971</v>
      </c>
      <c r="AS18" s="126">
        <f t="shared" si="7"/>
        <v>4.6586007706124857</v>
      </c>
    </row>
    <row r="19" spans="1:45" x14ac:dyDescent="0.3">
      <c r="B19" s="1" t="s">
        <v>1782</v>
      </c>
      <c r="C19" s="143" t="s">
        <v>54</v>
      </c>
      <c r="D19" s="153">
        <f>Eigenversorgung_abs</f>
        <v>24393.600000000002</v>
      </c>
      <c r="E19" s="153">
        <f t="shared" ref="E19:M21" si="31">D19</f>
        <v>24393.600000000002</v>
      </c>
      <c r="F19" s="153">
        <f t="shared" si="31"/>
        <v>24393.600000000002</v>
      </c>
      <c r="G19" s="153">
        <f t="shared" si="31"/>
        <v>24393.600000000002</v>
      </c>
      <c r="H19" s="153">
        <f t="shared" si="31"/>
        <v>24393.600000000002</v>
      </c>
      <c r="I19" s="153">
        <f t="shared" si="31"/>
        <v>24393.600000000002</v>
      </c>
      <c r="J19" s="153">
        <f t="shared" si="31"/>
        <v>24393.600000000002</v>
      </c>
      <c r="K19" s="153">
        <f t="shared" si="31"/>
        <v>24393.600000000002</v>
      </c>
      <c r="L19" s="153">
        <f t="shared" si="31"/>
        <v>24393.600000000002</v>
      </c>
      <c r="M19" s="153">
        <f t="shared" si="31"/>
        <v>24393.600000000002</v>
      </c>
      <c r="N19" s="153">
        <f t="shared" ref="N19:AR21" si="32">M19</f>
        <v>24393.600000000002</v>
      </c>
      <c r="O19" s="153">
        <f t="shared" si="32"/>
        <v>24393.600000000002</v>
      </c>
      <c r="P19" s="153">
        <f t="shared" si="32"/>
        <v>24393.600000000002</v>
      </c>
      <c r="Q19" s="153">
        <f t="shared" si="32"/>
        <v>24393.600000000002</v>
      </c>
      <c r="R19" s="153">
        <f t="shared" si="32"/>
        <v>24393.600000000002</v>
      </c>
      <c r="S19" s="153">
        <f t="shared" si="32"/>
        <v>24393.600000000002</v>
      </c>
      <c r="T19" s="153">
        <f t="shared" si="32"/>
        <v>24393.600000000002</v>
      </c>
      <c r="U19" s="153">
        <f t="shared" si="32"/>
        <v>24393.600000000002</v>
      </c>
      <c r="V19" s="153">
        <f t="shared" si="32"/>
        <v>24393.600000000002</v>
      </c>
      <c r="W19" s="153">
        <f t="shared" si="32"/>
        <v>24393.600000000002</v>
      </c>
      <c r="X19" s="153">
        <f t="shared" si="32"/>
        <v>24393.600000000002</v>
      </c>
      <c r="Y19" s="153">
        <f t="shared" si="32"/>
        <v>24393.600000000002</v>
      </c>
      <c r="Z19" s="153">
        <f t="shared" si="32"/>
        <v>24393.600000000002</v>
      </c>
      <c r="AA19" s="153">
        <f t="shared" si="32"/>
        <v>24393.600000000002</v>
      </c>
      <c r="AB19" s="153">
        <f t="shared" si="32"/>
        <v>24393.600000000002</v>
      </c>
      <c r="AC19" s="153">
        <f t="shared" si="32"/>
        <v>24393.600000000002</v>
      </c>
      <c r="AD19" s="153">
        <f t="shared" si="32"/>
        <v>24393.600000000002</v>
      </c>
      <c r="AE19" s="153">
        <f t="shared" si="32"/>
        <v>24393.600000000002</v>
      </c>
      <c r="AF19" s="153">
        <f t="shared" si="32"/>
        <v>24393.600000000002</v>
      </c>
      <c r="AG19" s="153">
        <f t="shared" si="32"/>
        <v>24393.600000000002</v>
      </c>
      <c r="AH19" s="141">
        <f t="shared" si="3"/>
        <v>731807.99999999965</v>
      </c>
      <c r="AI19" s="153">
        <f>AG19</f>
        <v>24393.600000000002</v>
      </c>
      <c r="AJ19" s="153">
        <f t="shared" si="32"/>
        <v>24393.600000000002</v>
      </c>
      <c r="AK19" s="153">
        <f t="shared" si="32"/>
        <v>24393.600000000002</v>
      </c>
      <c r="AL19" s="153">
        <f t="shared" si="32"/>
        <v>24393.600000000002</v>
      </c>
      <c r="AM19" s="153">
        <f t="shared" si="32"/>
        <v>24393.600000000002</v>
      </c>
      <c r="AN19" s="153">
        <f t="shared" si="32"/>
        <v>24393.600000000002</v>
      </c>
      <c r="AO19" s="153">
        <f t="shared" si="32"/>
        <v>24393.600000000002</v>
      </c>
      <c r="AP19" s="153">
        <f t="shared" si="32"/>
        <v>24393.600000000002</v>
      </c>
      <c r="AQ19" s="153">
        <f t="shared" si="32"/>
        <v>24393.600000000002</v>
      </c>
      <c r="AR19" s="153">
        <f t="shared" si="32"/>
        <v>24393.600000000002</v>
      </c>
      <c r="AS19" s="142">
        <f t="shared" si="7"/>
        <v>975743.99999999942</v>
      </c>
    </row>
    <row r="20" spans="1:45" x14ac:dyDescent="0.3">
      <c r="B20" s="144" t="s">
        <v>1783</v>
      </c>
      <c r="C20" s="143" t="s">
        <v>54</v>
      </c>
      <c r="D20" s="153">
        <f>Konfiguration!I175*Eigenversorgung_proz</f>
        <v>24393.599999999999</v>
      </c>
      <c r="E20" s="153">
        <f t="shared" si="31"/>
        <v>24393.599999999999</v>
      </c>
      <c r="F20" s="153">
        <f t="shared" ref="F20:F21" si="33">E20</f>
        <v>24393.599999999999</v>
      </c>
      <c r="G20" s="153">
        <f t="shared" ref="G20:G21" si="34">F20</f>
        <v>24393.599999999999</v>
      </c>
      <c r="H20" s="153">
        <f t="shared" ref="H20:H21" si="35">G20</f>
        <v>24393.599999999999</v>
      </c>
      <c r="I20" s="153">
        <f t="shared" ref="I20:I21" si="36">H20</f>
        <v>24393.599999999999</v>
      </c>
      <c r="J20" s="153">
        <f t="shared" ref="J20:J21" si="37">I20</f>
        <v>24393.599999999999</v>
      </c>
      <c r="K20" s="153">
        <f t="shared" ref="K20:K21" si="38">J20</f>
        <v>24393.599999999999</v>
      </c>
      <c r="L20" s="153">
        <f t="shared" ref="L20:L21" si="39">K20</f>
        <v>24393.599999999999</v>
      </c>
      <c r="M20" s="153">
        <f t="shared" ref="M20:M21" si="40">L20</f>
        <v>24393.599999999999</v>
      </c>
      <c r="N20" s="153">
        <f t="shared" si="32"/>
        <v>24393.599999999999</v>
      </c>
      <c r="O20" s="153">
        <f t="shared" si="32"/>
        <v>24393.599999999999</v>
      </c>
      <c r="P20" s="153">
        <f t="shared" si="32"/>
        <v>24393.599999999999</v>
      </c>
      <c r="Q20" s="153">
        <f t="shared" si="32"/>
        <v>24393.599999999999</v>
      </c>
      <c r="R20" s="153">
        <f t="shared" si="32"/>
        <v>24393.599999999999</v>
      </c>
      <c r="S20" s="153">
        <f t="shared" si="32"/>
        <v>24393.599999999999</v>
      </c>
      <c r="T20" s="153">
        <f t="shared" si="32"/>
        <v>24393.599999999999</v>
      </c>
      <c r="U20" s="153">
        <f t="shared" si="32"/>
        <v>24393.599999999999</v>
      </c>
      <c r="V20" s="153">
        <f t="shared" si="32"/>
        <v>24393.599999999999</v>
      </c>
      <c r="W20" s="153">
        <f t="shared" si="32"/>
        <v>24393.599999999999</v>
      </c>
      <c r="X20" s="153">
        <f t="shared" si="32"/>
        <v>24393.599999999999</v>
      </c>
      <c r="Y20" s="153">
        <f t="shared" si="32"/>
        <v>24393.599999999999</v>
      </c>
      <c r="Z20" s="153">
        <f t="shared" si="32"/>
        <v>24393.599999999999</v>
      </c>
      <c r="AA20" s="153">
        <f t="shared" si="32"/>
        <v>24393.599999999999</v>
      </c>
      <c r="AB20" s="153">
        <f t="shared" si="32"/>
        <v>24393.599999999999</v>
      </c>
      <c r="AC20" s="153">
        <f t="shared" si="32"/>
        <v>24393.599999999999</v>
      </c>
      <c r="AD20" s="153">
        <f t="shared" si="32"/>
        <v>24393.599999999999</v>
      </c>
      <c r="AE20" s="153">
        <f t="shared" si="32"/>
        <v>24393.599999999999</v>
      </c>
      <c r="AF20" s="153">
        <f t="shared" si="32"/>
        <v>24393.599999999999</v>
      </c>
      <c r="AG20" s="153">
        <f t="shared" si="32"/>
        <v>24393.599999999999</v>
      </c>
      <c r="AH20" s="141">
        <f t="shared" si="3"/>
        <v>731807.99999999965</v>
      </c>
      <c r="AI20" s="153">
        <f>AG20</f>
        <v>24393.599999999999</v>
      </c>
      <c r="AJ20" s="153">
        <f t="shared" si="32"/>
        <v>24393.599999999999</v>
      </c>
      <c r="AK20" s="153">
        <f t="shared" si="32"/>
        <v>24393.599999999999</v>
      </c>
      <c r="AL20" s="153">
        <f t="shared" si="32"/>
        <v>24393.599999999999</v>
      </c>
      <c r="AM20" s="153">
        <f t="shared" si="32"/>
        <v>24393.599999999999</v>
      </c>
      <c r="AN20" s="153">
        <f t="shared" si="32"/>
        <v>24393.599999999999</v>
      </c>
      <c r="AO20" s="153">
        <f t="shared" si="32"/>
        <v>24393.599999999999</v>
      </c>
      <c r="AP20" s="153">
        <f t="shared" si="32"/>
        <v>24393.599999999999</v>
      </c>
      <c r="AQ20" s="153">
        <f t="shared" si="32"/>
        <v>24393.599999999999</v>
      </c>
      <c r="AR20" s="153">
        <f t="shared" si="32"/>
        <v>24393.599999999999</v>
      </c>
      <c r="AS20" s="142">
        <f t="shared" si="7"/>
        <v>975743.99999999942</v>
      </c>
    </row>
    <row r="21" spans="1:45" x14ac:dyDescent="0.3">
      <c r="B21" s="144" t="s">
        <v>1784</v>
      </c>
      <c r="C21" s="143" t="s">
        <v>54</v>
      </c>
      <c r="D21" s="153">
        <f>Konfiguration!I176*Eigenversorgung_proz</f>
        <v>0</v>
      </c>
      <c r="E21" s="153">
        <f t="shared" si="31"/>
        <v>0</v>
      </c>
      <c r="F21" s="153">
        <f t="shared" si="33"/>
        <v>0</v>
      </c>
      <c r="G21" s="153">
        <f t="shared" si="34"/>
        <v>0</v>
      </c>
      <c r="H21" s="153">
        <f t="shared" si="35"/>
        <v>0</v>
      </c>
      <c r="I21" s="153">
        <f t="shared" si="36"/>
        <v>0</v>
      </c>
      <c r="J21" s="153">
        <f t="shared" si="37"/>
        <v>0</v>
      </c>
      <c r="K21" s="153">
        <f t="shared" si="38"/>
        <v>0</v>
      </c>
      <c r="L21" s="153">
        <f t="shared" si="39"/>
        <v>0</v>
      </c>
      <c r="M21" s="153">
        <f t="shared" si="40"/>
        <v>0</v>
      </c>
      <c r="N21" s="153">
        <f t="shared" si="32"/>
        <v>0</v>
      </c>
      <c r="O21" s="153">
        <f t="shared" si="32"/>
        <v>0</v>
      </c>
      <c r="P21" s="153">
        <f t="shared" si="32"/>
        <v>0</v>
      </c>
      <c r="Q21" s="153">
        <f t="shared" si="32"/>
        <v>0</v>
      </c>
      <c r="R21" s="153">
        <f t="shared" si="32"/>
        <v>0</v>
      </c>
      <c r="S21" s="153">
        <f t="shared" si="32"/>
        <v>0</v>
      </c>
      <c r="T21" s="153">
        <f t="shared" si="32"/>
        <v>0</v>
      </c>
      <c r="U21" s="153">
        <f t="shared" si="32"/>
        <v>0</v>
      </c>
      <c r="V21" s="153">
        <f t="shared" si="32"/>
        <v>0</v>
      </c>
      <c r="W21" s="153">
        <f t="shared" si="32"/>
        <v>0</v>
      </c>
      <c r="X21" s="153">
        <f t="shared" si="32"/>
        <v>0</v>
      </c>
      <c r="Y21" s="153">
        <f t="shared" si="32"/>
        <v>0</v>
      </c>
      <c r="Z21" s="153">
        <f t="shared" si="32"/>
        <v>0</v>
      </c>
      <c r="AA21" s="153">
        <f t="shared" si="32"/>
        <v>0</v>
      </c>
      <c r="AB21" s="153">
        <f t="shared" si="32"/>
        <v>0</v>
      </c>
      <c r="AC21" s="153">
        <f t="shared" si="32"/>
        <v>0</v>
      </c>
      <c r="AD21" s="153">
        <f t="shared" si="32"/>
        <v>0</v>
      </c>
      <c r="AE21" s="153">
        <f t="shared" si="32"/>
        <v>0</v>
      </c>
      <c r="AF21" s="153">
        <f t="shared" si="32"/>
        <v>0</v>
      </c>
      <c r="AG21" s="153">
        <f t="shared" si="32"/>
        <v>0</v>
      </c>
      <c r="AH21" s="141">
        <f t="shared" si="3"/>
        <v>0</v>
      </c>
      <c r="AI21" s="153">
        <f>AG21</f>
        <v>0</v>
      </c>
      <c r="AJ21" s="153">
        <f t="shared" si="32"/>
        <v>0</v>
      </c>
      <c r="AK21" s="153">
        <f t="shared" si="32"/>
        <v>0</v>
      </c>
      <c r="AL21" s="153">
        <f t="shared" si="32"/>
        <v>0</v>
      </c>
      <c r="AM21" s="153">
        <f t="shared" si="32"/>
        <v>0</v>
      </c>
      <c r="AN21" s="153">
        <f t="shared" si="32"/>
        <v>0</v>
      </c>
      <c r="AO21" s="153">
        <f t="shared" si="32"/>
        <v>0</v>
      </c>
      <c r="AP21" s="153">
        <f t="shared" si="32"/>
        <v>0</v>
      </c>
      <c r="AQ21" s="153">
        <f t="shared" si="32"/>
        <v>0</v>
      </c>
      <c r="AR21" s="153">
        <f t="shared" si="32"/>
        <v>0</v>
      </c>
      <c r="AS21" s="142">
        <f t="shared" si="7"/>
        <v>0</v>
      </c>
    </row>
    <row r="22" spans="1:45" x14ac:dyDescent="0.3">
      <c r="B22" s="1" t="s">
        <v>1810</v>
      </c>
      <c r="C22" s="143" t="s">
        <v>54</v>
      </c>
      <c r="D22" s="153">
        <f>Ueberschuss</f>
        <v>7286.4000000000015</v>
      </c>
      <c r="E22" s="153">
        <f>E16-E19</f>
        <v>7128</v>
      </c>
      <c r="F22" s="153">
        <f t="shared" ref="F22:AG22" si="41">F16-F19</f>
        <v>6970.3919999999998</v>
      </c>
      <c r="G22" s="153">
        <f t="shared" si="41"/>
        <v>6813.5720399999991</v>
      </c>
      <c r="H22" s="153">
        <f t="shared" si="41"/>
        <v>6657.5361797999976</v>
      </c>
      <c r="I22" s="153">
        <f t="shared" si="41"/>
        <v>6502.2804989009965</v>
      </c>
      <c r="J22" s="153">
        <f t="shared" si="41"/>
        <v>6347.8010964064924</v>
      </c>
      <c r="K22" s="153">
        <f t="shared" si="41"/>
        <v>6194.09409092446</v>
      </c>
      <c r="L22" s="153">
        <f t="shared" si="41"/>
        <v>6041.1556204698391</v>
      </c>
      <c r="M22" s="153">
        <f t="shared" si="41"/>
        <v>5888.9818423674915</v>
      </c>
      <c r="N22" s="153">
        <f t="shared" si="41"/>
        <v>5737.5689331556532</v>
      </c>
      <c r="O22" s="153">
        <f t="shared" si="41"/>
        <v>5586.9130884898732</v>
      </c>
      <c r="P22" s="153">
        <f t="shared" si="41"/>
        <v>5437.0105230474219</v>
      </c>
      <c r="Q22" s="153">
        <f t="shared" si="41"/>
        <v>5287.8574704321836</v>
      </c>
      <c r="R22" s="153">
        <f t="shared" si="41"/>
        <v>5139.4501830800218</v>
      </c>
      <c r="S22" s="153">
        <f t="shared" si="41"/>
        <v>4991.7849321646208</v>
      </c>
      <c r="T22" s="153">
        <f t="shared" si="41"/>
        <v>4844.8580075037971</v>
      </c>
      <c r="U22" s="153">
        <f t="shared" si="41"/>
        <v>4698.6657174662796</v>
      </c>
      <c r="V22" s="153">
        <f t="shared" si="41"/>
        <v>4553.2043888789485</v>
      </c>
      <c r="W22" s="153">
        <f t="shared" si="41"/>
        <v>4408.4703669345545</v>
      </c>
      <c r="X22" s="153">
        <f t="shared" si="41"/>
        <v>4264.4600150998813</v>
      </c>
      <c r="Y22" s="153">
        <f t="shared" si="41"/>
        <v>4121.1697150243817</v>
      </c>
      <c r="Z22" s="153">
        <f t="shared" si="41"/>
        <v>3978.5958664492609</v>
      </c>
      <c r="AA22" s="153">
        <f t="shared" si="41"/>
        <v>3836.7348871170143</v>
      </c>
      <c r="AB22" s="153">
        <f t="shared" si="41"/>
        <v>3695.5832126814275</v>
      </c>
      <c r="AC22" s="153">
        <f t="shared" si="41"/>
        <v>3555.1372966180206</v>
      </c>
      <c r="AD22" s="153">
        <f t="shared" si="41"/>
        <v>3415.3936101349318</v>
      </c>
      <c r="AE22" s="153">
        <f t="shared" si="41"/>
        <v>3276.3486420842564</v>
      </c>
      <c r="AF22" s="153">
        <f t="shared" si="41"/>
        <v>3137.9988988738332</v>
      </c>
      <c r="AG22" s="153">
        <f t="shared" si="41"/>
        <v>3000.3409043794636</v>
      </c>
      <c r="AH22" s="141">
        <f t="shared" si="3"/>
        <v>152797.76002848509</v>
      </c>
      <c r="AI22" s="153">
        <f t="shared" ref="AI22:AR22" si="42">AI16-AI19</f>
        <v>2863.3711998575673</v>
      </c>
      <c r="AJ22" s="153">
        <f t="shared" si="42"/>
        <v>2727.0863438582783</v>
      </c>
      <c r="AK22" s="153">
        <f t="shared" si="42"/>
        <v>2591.4829121389885</v>
      </c>
      <c r="AL22" s="153">
        <f t="shared" si="42"/>
        <v>2456.5574975782947</v>
      </c>
      <c r="AM22" s="153">
        <f t="shared" si="42"/>
        <v>2322.3067100904045</v>
      </c>
      <c r="AN22" s="153">
        <f t="shared" si="42"/>
        <v>2188.7271765399528</v>
      </c>
      <c r="AO22" s="153">
        <f t="shared" si="42"/>
        <v>2055.8155406572514</v>
      </c>
      <c r="AP22" s="153">
        <f t="shared" si="42"/>
        <v>1923.5684629539646</v>
      </c>
      <c r="AQ22" s="153">
        <f t="shared" si="42"/>
        <v>1791.9826206391954</v>
      </c>
      <c r="AR22" s="153">
        <f t="shared" si="42"/>
        <v>1661.0547075360009</v>
      </c>
      <c r="AS22" s="142">
        <f t="shared" si="7"/>
        <v>175379.71320033498</v>
      </c>
    </row>
    <row r="23" spans="1:45" x14ac:dyDescent="0.3">
      <c r="A23" t="s">
        <v>1763</v>
      </c>
      <c r="B23" s="1" t="s">
        <v>1781</v>
      </c>
      <c r="C23" s="143" t="s">
        <v>1591</v>
      </c>
      <c r="D23" s="33">
        <f t="shared" ref="D23:AG23" si="43">D20*Entgelt_TB_akont</f>
        <v>2561.328</v>
      </c>
      <c r="E23" s="33">
        <f t="shared" si="43"/>
        <v>2561.328</v>
      </c>
      <c r="F23" s="33">
        <f t="shared" si="43"/>
        <v>2561.328</v>
      </c>
      <c r="G23" s="33">
        <f t="shared" si="43"/>
        <v>2561.328</v>
      </c>
      <c r="H23" s="33">
        <f t="shared" si="43"/>
        <v>2561.328</v>
      </c>
      <c r="I23" s="33">
        <f t="shared" si="43"/>
        <v>2561.328</v>
      </c>
      <c r="J23" s="33">
        <f t="shared" si="43"/>
        <v>2561.328</v>
      </c>
      <c r="K23" s="33">
        <f t="shared" si="43"/>
        <v>2561.328</v>
      </c>
      <c r="L23" s="33">
        <f t="shared" si="43"/>
        <v>2561.328</v>
      </c>
      <c r="M23" s="33">
        <f t="shared" si="43"/>
        <v>2561.328</v>
      </c>
      <c r="N23" s="33">
        <f t="shared" si="43"/>
        <v>2561.328</v>
      </c>
      <c r="O23" s="33">
        <f t="shared" si="43"/>
        <v>2561.328</v>
      </c>
      <c r="P23" s="33">
        <f t="shared" si="43"/>
        <v>2561.328</v>
      </c>
      <c r="Q23" s="33">
        <f t="shared" si="43"/>
        <v>2561.328</v>
      </c>
      <c r="R23" s="33">
        <f t="shared" si="43"/>
        <v>2561.328</v>
      </c>
      <c r="S23" s="33">
        <f t="shared" si="43"/>
        <v>2561.328</v>
      </c>
      <c r="T23" s="33">
        <f t="shared" si="43"/>
        <v>2561.328</v>
      </c>
      <c r="U23" s="33">
        <f t="shared" si="43"/>
        <v>2561.328</v>
      </c>
      <c r="V23" s="33">
        <f t="shared" si="43"/>
        <v>2561.328</v>
      </c>
      <c r="W23" s="33">
        <f t="shared" si="43"/>
        <v>2561.328</v>
      </c>
      <c r="X23" s="33">
        <f t="shared" si="43"/>
        <v>2561.328</v>
      </c>
      <c r="Y23" s="33">
        <f t="shared" si="43"/>
        <v>2561.328</v>
      </c>
      <c r="Z23" s="33">
        <f t="shared" si="43"/>
        <v>2561.328</v>
      </c>
      <c r="AA23" s="33">
        <f t="shared" si="43"/>
        <v>2561.328</v>
      </c>
      <c r="AB23" s="33">
        <f t="shared" si="43"/>
        <v>2561.328</v>
      </c>
      <c r="AC23" s="33">
        <f t="shared" si="43"/>
        <v>2561.328</v>
      </c>
      <c r="AD23" s="33">
        <f t="shared" si="43"/>
        <v>2561.328</v>
      </c>
      <c r="AE23" s="33">
        <f t="shared" si="43"/>
        <v>2561.328</v>
      </c>
      <c r="AF23" s="33">
        <f t="shared" si="43"/>
        <v>2561.328</v>
      </c>
      <c r="AG23" s="33">
        <f t="shared" si="43"/>
        <v>2561.328</v>
      </c>
      <c r="AH23" s="141">
        <f t="shared" si="3"/>
        <v>76839.839999999997</v>
      </c>
      <c r="AI23" s="33">
        <f t="shared" ref="AI23:AR23" si="44">AI20*Entgelt_TB_akont</f>
        <v>2561.328</v>
      </c>
      <c r="AJ23" s="33">
        <f t="shared" si="44"/>
        <v>2561.328</v>
      </c>
      <c r="AK23" s="33">
        <f t="shared" si="44"/>
        <v>2561.328</v>
      </c>
      <c r="AL23" s="33">
        <f t="shared" si="44"/>
        <v>2561.328</v>
      </c>
      <c r="AM23" s="33">
        <f t="shared" si="44"/>
        <v>2561.328</v>
      </c>
      <c r="AN23" s="33">
        <f t="shared" si="44"/>
        <v>2561.328</v>
      </c>
      <c r="AO23" s="33">
        <f t="shared" si="44"/>
        <v>2561.328</v>
      </c>
      <c r="AP23" s="33">
        <f t="shared" si="44"/>
        <v>2561.328</v>
      </c>
      <c r="AQ23" s="33">
        <f t="shared" si="44"/>
        <v>2561.328</v>
      </c>
      <c r="AR23" s="33">
        <f t="shared" si="44"/>
        <v>2561.328</v>
      </c>
      <c r="AS23" s="126">
        <f t="shared" si="7"/>
        <v>102453.11999999994</v>
      </c>
    </row>
    <row r="24" spans="1:45" x14ac:dyDescent="0.3">
      <c r="A24" t="s">
        <v>1763</v>
      </c>
      <c r="B24" s="1" t="s">
        <v>1780</v>
      </c>
      <c r="C24" s="143" t="s">
        <v>1591</v>
      </c>
      <c r="D24" s="33">
        <f t="shared" ref="D24:AG24" si="45">D21*Entgelt_TB</f>
        <v>0</v>
      </c>
      <c r="E24" s="33">
        <f>E21*Entgelt_TB</f>
        <v>0</v>
      </c>
      <c r="F24" s="33">
        <f t="shared" si="45"/>
        <v>0</v>
      </c>
      <c r="G24" s="33">
        <f t="shared" si="45"/>
        <v>0</v>
      </c>
      <c r="H24" s="33">
        <f t="shared" si="45"/>
        <v>0</v>
      </c>
      <c r="I24" s="33">
        <f t="shared" si="45"/>
        <v>0</v>
      </c>
      <c r="J24" s="33">
        <f t="shared" si="45"/>
        <v>0</v>
      </c>
      <c r="K24" s="33">
        <f t="shared" si="45"/>
        <v>0</v>
      </c>
      <c r="L24" s="33">
        <f t="shared" si="45"/>
        <v>0</v>
      </c>
      <c r="M24" s="33">
        <f t="shared" si="45"/>
        <v>0</v>
      </c>
      <c r="N24" s="33">
        <f t="shared" si="45"/>
        <v>0</v>
      </c>
      <c r="O24" s="33">
        <f t="shared" si="45"/>
        <v>0</v>
      </c>
      <c r="P24" s="33">
        <f t="shared" si="45"/>
        <v>0</v>
      </c>
      <c r="Q24" s="33">
        <f t="shared" si="45"/>
        <v>0</v>
      </c>
      <c r="R24" s="33">
        <f t="shared" si="45"/>
        <v>0</v>
      </c>
      <c r="S24" s="33">
        <f t="shared" si="45"/>
        <v>0</v>
      </c>
      <c r="T24" s="33">
        <f t="shared" si="45"/>
        <v>0</v>
      </c>
      <c r="U24" s="33">
        <f t="shared" si="45"/>
        <v>0</v>
      </c>
      <c r="V24" s="33">
        <f t="shared" si="45"/>
        <v>0</v>
      </c>
      <c r="W24" s="33">
        <f t="shared" si="45"/>
        <v>0</v>
      </c>
      <c r="X24" s="33">
        <f t="shared" si="45"/>
        <v>0</v>
      </c>
      <c r="Y24" s="33">
        <f t="shared" si="45"/>
        <v>0</v>
      </c>
      <c r="Z24" s="33">
        <f t="shared" si="45"/>
        <v>0</v>
      </c>
      <c r="AA24" s="33">
        <f t="shared" si="45"/>
        <v>0</v>
      </c>
      <c r="AB24" s="33">
        <f t="shared" si="45"/>
        <v>0</v>
      </c>
      <c r="AC24" s="33">
        <f t="shared" si="45"/>
        <v>0</v>
      </c>
      <c r="AD24" s="33">
        <f t="shared" si="45"/>
        <v>0</v>
      </c>
      <c r="AE24" s="33">
        <f t="shared" si="45"/>
        <v>0</v>
      </c>
      <c r="AF24" s="33">
        <f t="shared" si="45"/>
        <v>0</v>
      </c>
      <c r="AG24" s="33">
        <f t="shared" si="45"/>
        <v>0</v>
      </c>
      <c r="AH24" s="141">
        <f t="shared" si="3"/>
        <v>0</v>
      </c>
      <c r="AI24" s="33">
        <f t="shared" ref="AI24:AR24" si="46">AI21*Entgelt_TB</f>
        <v>0</v>
      </c>
      <c r="AJ24" s="33">
        <f t="shared" si="46"/>
        <v>0</v>
      </c>
      <c r="AK24" s="33">
        <f t="shared" si="46"/>
        <v>0</v>
      </c>
      <c r="AL24" s="33">
        <f t="shared" si="46"/>
        <v>0</v>
      </c>
      <c r="AM24" s="33">
        <f t="shared" si="46"/>
        <v>0</v>
      </c>
      <c r="AN24" s="33">
        <f t="shared" si="46"/>
        <v>0</v>
      </c>
      <c r="AO24" s="33">
        <f t="shared" si="46"/>
        <v>0</v>
      </c>
      <c r="AP24" s="33">
        <f t="shared" si="46"/>
        <v>0</v>
      </c>
      <c r="AQ24" s="33">
        <f t="shared" si="46"/>
        <v>0</v>
      </c>
      <c r="AR24" s="33">
        <f t="shared" si="46"/>
        <v>0</v>
      </c>
      <c r="AS24" s="126"/>
    </row>
    <row r="25" spans="1:45" x14ac:dyDescent="0.3">
      <c r="A25" t="s">
        <v>1763</v>
      </c>
      <c r="B25" s="1" t="s">
        <v>1810</v>
      </c>
      <c r="C25" s="143" t="s">
        <v>1591</v>
      </c>
      <c r="D25" s="33">
        <f>D22*Entgelt_Einspeisung</f>
        <v>728.64000000000021</v>
      </c>
      <c r="E25" s="33">
        <f t="shared" ref="E25:AG25" si="47">E22*Entgelt_Einspeisung</f>
        <v>712.80000000000007</v>
      </c>
      <c r="F25" s="33">
        <f t="shared" si="47"/>
        <v>697.03920000000005</v>
      </c>
      <c r="G25" s="33">
        <f t="shared" si="47"/>
        <v>681.35720399999991</v>
      </c>
      <c r="H25" s="33">
        <f t="shared" si="47"/>
        <v>665.75361797999983</v>
      </c>
      <c r="I25" s="33">
        <f t="shared" si="47"/>
        <v>650.22804989009967</v>
      </c>
      <c r="J25" s="33">
        <f t="shared" si="47"/>
        <v>634.78010964064924</v>
      </c>
      <c r="K25" s="33">
        <f t="shared" si="47"/>
        <v>619.40940909244603</v>
      </c>
      <c r="L25" s="33">
        <f t="shared" si="47"/>
        <v>604.11556204698388</v>
      </c>
      <c r="M25" s="33">
        <f t="shared" si="47"/>
        <v>588.89818423674922</v>
      </c>
      <c r="N25" s="33">
        <f t="shared" si="47"/>
        <v>573.75689331556532</v>
      </c>
      <c r="O25" s="33">
        <f t="shared" si="47"/>
        <v>558.69130884898732</v>
      </c>
      <c r="P25" s="33">
        <f t="shared" si="47"/>
        <v>543.70105230474223</v>
      </c>
      <c r="Q25" s="33">
        <f t="shared" si="47"/>
        <v>528.78574704321841</v>
      </c>
      <c r="R25" s="33">
        <f t="shared" si="47"/>
        <v>513.9450183080022</v>
      </c>
      <c r="S25" s="33">
        <f t="shared" si="47"/>
        <v>499.17849321646213</v>
      </c>
      <c r="T25" s="33">
        <f t="shared" si="47"/>
        <v>484.48580075037972</v>
      </c>
      <c r="U25" s="33">
        <f t="shared" si="47"/>
        <v>469.86657174662798</v>
      </c>
      <c r="V25" s="33">
        <f t="shared" si="47"/>
        <v>455.32043888789485</v>
      </c>
      <c r="W25" s="33">
        <f t="shared" si="47"/>
        <v>440.84703669345549</v>
      </c>
      <c r="X25" s="33">
        <f t="shared" si="47"/>
        <v>426.44600150998815</v>
      </c>
      <c r="Y25" s="33">
        <f t="shared" si="47"/>
        <v>412.11697150243822</v>
      </c>
      <c r="Z25" s="33">
        <f t="shared" si="47"/>
        <v>397.85958664492614</v>
      </c>
      <c r="AA25" s="33">
        <f t="shared" si="47"/>
        <v>383.67348871170145</v>
      </c>
      <c r="AB25" s="33">
        <f t="shared" si="47"/>
        <v>369.55832126814278</v>
      </c>
      <c r="AC25" s="33">
        <f t="shared" si="47"/>
        <v>355.51372966180207</v>
      </c>
      <c r="AD25" s="33">
        <f t="shared" si="47"/>
        <v>341.53936101349319</v>
      </c>
      <c r="AE25" s="33">
        <f t="shared" si="47"/>
        <v>327.63486420842565</v>
      </c>
      <c r="AF25" s="33">
        <f t="shared" si="47"/>
        <v>313.79988988738336</v>
      </c>
      <c r="AG25" s="33">
        <f t="shared" si="47"/>
        <v>300.03409043794636</v>
      </c>
      <c r="AH25" s="141">
        <f t="shared" si="3"/>
        <v>15279.776002848514</v>
      </c>
      <c r="AI25" s="33">
        <f t="shared" ref="AI25:AR25" si="48">AI22*Entgelt_Einspeisung</f>
        <v>286.33711998575671</v>
      </c>
      <c r="AJ25" s="33">
        <f t="shared" si="48"/>
        <v>272.70863438582785</v>
      </c>
      <c r="AK25" s="33">
        <f t="shared" si="48"/>
        <v>259.14829121389886</v>
      </c>
      <c r="AL25" s="33">
        <f t="shared" si="48"/>
        <v>245.65574975782948</v>
      </c>
      <c r="AM25" s="33">
        <f t="shared" si="48"/>
        <v>232.23067100904046</v>
      </c>
      <c r="AN25" s="33">
        <f t="shared" si="48"/>
        <v>218.87271765399529</v>
      </c>
      <c r="AO25" s="33">
        <f t="shared" si="48"/>
        <v>205.58155406572516</v>
      </c>
      <c r="AP25" s="33">
        <f t="shared" si="48"/>
        <v>192.35684629539648</v>
      </c>
      <c r="AQ25" s="33">
        <f t="shared" si="48"/>
        <v>179.19826206391954</v>
      </c>
      <c r="AR25" s="33">
        <f t="shared" si="48"/>
        <v>166.10547075360012</v>
      </c>
      <c r="AS25" s="126">
        <f t="shared" si="7"/>
        <v>17537.971320033499</v>
      </c>
    </row>
    <row r="26" spans="1:45" x14ac:dyDescent="0.3">
      <c r="A26" t="s">
        <v>1763</v>
      </c>
      <c r="B26" s="1" t="s">
        <v>1667</v>
      </c>
      <c r="C26" s="143" t="s">
        <v>1591</v>
      </c>
      <c r="D26" s="33">
        <f>Kosten_Abrechnung+Wechselgebuehr*Anzahl_TB</f>
        <v>2100</v>
      </c>
      <c r="E26" s="33">
        <f>Kosten_Abrechnung*(1+Preissteigerung_Abrechnung)</f>
        <v>707</v>
      </c>
      <c r="F26" s="33">
        <f t="shared" ref="F26:AG26" si="49">E26*(1+Preissteigerung_Abrechnung)</f>
        <v>714.07</v>
      </c>
      <c r="G26" s="33">
        <f t="shared" si="49"/>
        <v>721.21070000000009</v>
      </c>
      <c r="H26" s="33">
        <f t="shared" si="49"/>
        <v>728.42280700000015</v>
      </c>
      <c r="I26" s="33">
        <f t="shared" si="49"/>
        <v>735.70703507000019</v>
      </c>
      <c r="J26" s="33">
        <f t="shared" si="49"/>
        <v>743.06410542070023</v>
      </c>
      <c r="K26" s="33">
        <f t="shared" si="49"/>
        <v>750.49474647490729</v>
      </c>
      <c r="L26" s="33">
        <f t="shared" si="49"/>
        <v>757.99969393965637</v>
      </c>
      <c r="M26" s="33">
        <f t="shared" si="49"/>
        <v>765.57969087905292</v>
      </c>
      <c r="N26" s="33">
        <f t="shared" si="49"/>
        <v>773.23548778784345</v>
      </c>
      <c r="O26" s="33">
        <f t="shared" si="49"/>
        <v>780.96784266572195</v>
      </c>
      <c r="P26" s="33">
        <f t="shared" si="49"/>
        <v>788.77752109237917</v>
      </c>
      <c r="Q26" s="33">
        <f t="shared" si="49"/>
        <v>796.66529630330297</v>
      </c>
      <c r="R26" s="33">
        <f t="shared" si="49"/>
        <v>804.63194926633605</v>
      </c>
      <c r="S26" s="33">
        <f t="shared" si="49"/>
        <v>812.67826875899937</v>
      </c>
      <c r="T26" s="33">
        <f t="shared" si="49"/>
        <v>820.80505144658935</v>
      </c>
      <c r="U26" s="33">
        <f t="shared" si="49"/>
        <v>829.01310196105521</v>
      </c>
      <c r="V26" s="33">
        <f t="shared" si="49"/>
        <v>837.30323298066583</v>
      </c>
      <c r="W26" s="33">
        <f t="shared" si="49"/>
        <v>845.67626531047244</v>
      </c>
      <c r="X26" s="33">
        <f t="shared" si="49"/>
        <v>854.13302796357721</v>
      </c>
      <c r="Y26" s="33">
        <f t="shared" si="49"/>
        <v>862.67435824321296</v>
      </c>
      <c r="Z26" s="33">
        <f t="shared" si="49"/>
        <v>871.30110182564511</v>
      </c>
      <c r="AA26" s="33">
        <f t="shared" si="49"/>
        <v>880.01411284390156</v>
      </c>
      <c r="AB26" s="33">
        <f t="shared" si="49"/>
        <v>888.81425397234057</v>
      </c>
      <c r="AC26" s="33">
        <f t="shared" si="49"/>
        <v>897.70239651206396</v>
      </c>
      <c r="AD26" s="33">
        <f t="shared" si="49"/>
        <v>906.67942047718464</v>
      </c>
      <c r="AE26" s="33">
        <f t="shared" si="49"/>
        <v>915.74621468195653</v>
      </c>
      <c r="AF26" s="33">
        <f t="shared" si="49"/>
        <v>924.90367682877616</v>
      </c>
      <c r="AG26" s="33">
        <f t="shared" si="49"/>
        <v>934.15271359706389</v>
      </c>
      <c r="AH26" s="124">
        <f t="shared" si="3"/>
        <v>25749.424073303406</v>
      </c>
      <c r="AI26" s="33">
        <f>AG26*(1+Preissteigerung_Abrechnung)</f>
        <v>943.49424073303453</v>
      </c>
      <c r="AJ26" s="33">
        <f t="shared" ref="AJ26:AR26" si="50">AI26*(1+Preissteigerung_Abrechnung)</f>
        <v>952.9291831403649</v>
      </c>
      <c r="AK26" s="33">
        <f t="shared" si="50"/>
        <v>962.45847497176851</v>
      </c>
      <c r="AL26" s="33">
        <f t="shared" si="50"/>
        <v>972.08305972148617</v>
      </c>
      <c r="AM26" s="33">
        <f t="shared" si="50"/>
        <v>981.80389031870106</v>
      </c>
      <c r="AN26" s="33">
        <f t="shared" si="50"/>
        <v>991.62192922188808</v>
      </c>
      <c r="AO26" s="33">
        <f t="shared" si="50"/>
        <v>1001.538148514107</v>
      </c>
      <c r="AP26" s="33">
        <f t="shared" si="50"/>
        <v>1011.5535299992481</v>
      </c>
      <c r="AQ26" s="33">
        <f t="shared" si="50"/>
        <v>1021.6690652992406</v>
      </c>
      <c r="AR26" s="33">
        <f t="shared" si="50"/>
        <v>1031.885755952233</v>
      </c>
      <c r="AS26" s="126">
        <f t="shared" si="7"/>
        <v>35620.461351175472</v>
      </c>
    </row>
    <row r="27" spans="1:45" s="196" customFormat="1" x14ac:dyDescent="0.3">
      <c r="A27" s="196" t="s">
        <v>1763</v>
      </c>
      <c r="B27" s="197" t="s">
        <v>1801</v>
      </c>
      <c r="C27" s="198" t="s">
        <v>1591</v>
      </c>
      <c r="D27" s="199">
        <f>Gesamtinvestition_brutto/Anzahl_TB*Akontanten/AG1</f>
        <v>1428.8354666666671</v>
      </c>
      <c r="E27" s="199">
        <f>D27</f>
        <v>1428.8354666666671</v>
      </c>
      <c r="F27" s="199">
        <f t="shared" ref="F27:AG27" si="51">E27</f>
        <v>1428.8354666666671</v>
      </c>
      <c r="G27" s="199">
        <f t="shared" si="51"/>
        <v>1428.8354666666671</v>
      </c>
      <c r="H27" s="199">
        <f t="shared" si="51"/>
        <v>1428.8354666666671</v>
      </c>
      <c r="I27" s="199">
        <f t="shared" si="51"/>
        <v>1428.8354666666671</v>
      </c>
      <c r="J27" s="199">
        <f t="shared" si="51"/>
        <v>1428.8354666666671</v>
      </c>
      <c r="K27" s="199">
        <f t="shared" si="51"/>
        <v>1428.8354666666671</v>
      </c>
      <c r="L27" s="199">
        <f t="shared" si="51"/>
        <v>1428.8354666666671</v>
      </c>
      <c r="M27" s="199">
        <f t="shared" si="51"/>
        <v>1428.8354666666671</v>
      </c>
      <c r="N27" s="199">
        <f t="shared" si="51"/>
        <v>1428.8354666666671</v>
      </c>
      <c r="O27" s="199">
        <f t="shared" si="51"/>
        <v>1428.8354666666671</v>
      </c>
      <c r="P27" s="199">
        <f t="shared" si="51"/>
        <v>1428.8354666666671</v>
      </c>
      <c r="Q27" s="199">
        <f t="shared" si="51"/>
        <v>1428.8354666666671</v>
      </c>
      <c r="R27" s="199">
        <f t="shared" si="51"/>
        <v>1428.8354666666671</v>
      </c>
      <c r="S27" s="199">
        <f t="shared" si="51"/>
        <v>1428.8354666666671</v>
      </c>
      <c r="T27" s="199">
        <f t="shared" si="51"/>
        <v>1428.8354666666671</v>
      </c>
      <c r="U27" s="199">
        <f t="shared" si="51"/>
        <v>1428.8354666666671</v>
      </c>
      <c r="V27" s="199">
        <f t="shared" si="51"/>
        <v>1428.8354666666671</v>
      </c>
      <c r="W27" s="199">
        <f t="shared" si="51"/>
        <v>1428.8354666666671</v>
      </c>
      <c r="X27" s="199">
        <f t="shared" si="51"/>
        <v>1428.8354666666671</v>
      </c>
      <c r="Y27" s="199">
        <f t="shared" si="51"/>
        <v>1428.8354666666671</v>
      </c>
      <c r="Z27" s="199">
        <f t="shared" si="51"/>
        <v>1428.8354666666671</v>
      </c>
      <c r="AA27" s="199">
        <f t="shared" si="51"/>
        <v>1428.8354666666671</v>
      </c>
      <c r="AB27" s="199">
        <f t="shared" si="51"/>
        <v>1428.8354666666671</v>
      </c>
      <c r="AC27" s="199">
        <f t="shared" si="51"/>
        <v>1428.8354666666671</v>
      </c>
      <c r="AD27" s="199">
        <f t="shared" si="51"/>
        <v>1428.8354666666671</v>
      </c>
      <c r="AE27" s="199">
        <f t="shared" si="51"/>
        <v>1428.8354666666671</v>
      </c>
      <c r="AF27" s="199">
        <f t="shared" si="51"/>
        <v>1428.8354666666671</v>
      </c>
      <c r="AG27" s="199">
        <f t="shared" si="51"/>
        <v>1428.8354666666671</v>
      </c>
      <c r="AH27" s="200">
        <f t="shared" si="3"/>
        <v>42865.063999999991</v>
      </c>
      <c r="AI27" s="199">
        <v>0</v>
      </c>
      <c r="AJ27" s="199">
        <v>0</v>
      </c>
      <c r="AK27" s="199">
        <v>0</v>
      </c>
      <c r="AL27" s="199">
        <v>0</v>
      </c>
      <c r="AM27" s="199">
        <v>0</v>
      </c>
      <c r="AN27" s="199">
        <v>0</v>
      </c>
      <c r="AO27" s="199">
        <v>0</v>
      </c>
      <c r="AP27" s="199">
        <v>0</v>
      </c>
      <c r="AQ27" s="199">
        <v>0</v>
      </c>
      <c r="AR27" s="199">
        <v>0</v>
      </c>
      <c r="AS27" s="201">
        <f t="shared" si="7"/>
        <v>42865.063999999991</v>
      </c>
    </row>
    <row r="28" spans="1:45" s="3" customFormat="1" x14ac:dyDescent="0.3">
      <c r="B28" s="2" t="s">
        <v>9</v>
      </c>
      <c r="C28" s="151" t="s">
        <v>1591</v>
      </c>
      <c r="D28" s="44">
        <f>SUM(D23:D27)</f>
        <v>6818.8034666666681</v>
      </c>
      <c r="E28" s="44">
        <f t="shared" ref="E28:AI28" si="52">SUM(E23:E27)</f>
        <v>5409.963466666667</v>
      </c>
      <c r="F28" s="44">
        <f t="shared" si="52"/>
        <v>5401.2726666666676</v>
      </c>
      <c r="G28" s="44">
        <f t="shared" si="52"/>
        <v>5392.7313706666673</v>
      </c>
      <c r="H28" s="44">
        <f t="shared" si="52"/>
        <v>5384.3398916466676</v>
      </c>
      <c r="I28" s="44">
        <f t="shared" si="52"/>
        <v>5376.0985516267665</v>
      </c>
      <c r="J28" s="44">
        <f t="shared" si="52"/>
        <v>5368.0076817280169</v>
      </c>
      <c r="K28" s="44">
        <f t="shared" si="52"/>
        <v>5360.0676222340207</v>
      </c>
      <c r="L28" s="44">
        <f t="shared" si="52"/>
        <v>5352.2787226533073</v>
      </c>
      <c r="M28" s="44">
        <f t="shared" si="52"/>
        <v>5344.6413417824697</v>
      </c>
      <c r="N28" s="44">
        <f t="shared" si="52"/>
        <v>5337.1558477700755</v>
      </c>
      <c r="O28" s="44">
        <f t="shared" si="52"/>
        <v>5329.8226181813761</v>
      </c>
      <c r="P28" s="44">
        <f t="shared" si="52"/>
        <v>5322.642040063789</v>
      </c>
      <c r="Q28" s="44">
        <f t="shared" si="52"/>
        <v>5315.6145100131889</v>
      </c>
      <c r="R28" s="44">
        <f t="shared" si="52"/>
        <v>5308.7404342410055</v>
      </c>
      <c r="S28" s="44">
        <f t="shared" si="52"/>
        <v>5302.020228642129</v>
      </c>
      <c r="T28" s="44">
        <f t="shared" si="52"/>
        <v>5295.4543188636362</v>
      </c>
      <c r="U28" s="44">
        <f t="shared" si="52"/>
        <v>5289.0431403743505</v>
      </c>
      <c r="V28" s="44">
        <f t="shared" si="52"/>
        <v>5282.7871385352282</v>
      </c>
      <c r="W28" s="44">
        <f t="shared" si="52"/>
        <v>5276.6867686705955</v>
      </c>
      <c r="X28" s="44">
        <f t="shared" si="52"/>
        <v>5270.7424961402321</v>
      </c>
      <c r="Y28" s="44">
        <f t="shared" si="52"/>
        <v>5264.9547964123185</v>
      </c>
      <c r="Z28" s="44">
        <f t="shared" si="52"/>
        <v>5259.3241551372384</v>
      </c>
      <c r="AA28" s="44">
        <f t="shared" si="52"/>
        <v>5253.8510682222704</v>
      </c>
      <c r="AB28" s="44">
        <f t="shared" si="52"/>
        <v>5248.5360419071503</v>
      </c>
      <c r="AC28" s="44">
        <f t="shared" si="52"/>
        <v>5243.3795928405334</v>
      </c>
      <c r="AD28" s="44">
        <f t="shared" si="52"/>
        <v>5238.3822481573452</v>
      </c>
      <c r="AE28" s="44">
        <f t="shared" si="52"/>
        <v>5233.5445455570498</v>
      </c>
      <c r="AF28" s="44">
        <f t="shared" si="52"/>
        <v>5228.8670333828268</v>
      </c>
      <c r="AG28" s="44">
        <f t="shared" si="52"/>
        <v>5224.3502707016778</v>
      </c>
      <c r="AH28" s="124">
        <f t="shared" si="3"/>
        <v>160734.10407615191</v>
      </c>
      <c r="AI28" s="44">
        <f t="shared" si="52"/>
        <v>3791.159360718791</v>
      </c>
      <c r="AJ28" s="44">
        <f t="shared" ref="AJ28" si="53">SUM(AJ23:AJ27)</f>
        <v>3786.9658175261925</v>
      </c>
      <c r="AK28" s="44">
        <f t="shared" ref="AK28" si="54">SUM(AK23:AK27)</f>
        <v>3782.9347661856673</v>
      </c>
      <c r="AL28" s="44">
        <f t="shared" ref="AL28" si="55">SUM(AL23:AL27)</f>
        <v>3779.0668094793159</v>
      </c>
      <c r="AM28" s="44">
        <f t="shared" ref="AM28" si="56">SUM(AM23:AM27)</f>
        <v>3775.3625613277418</v>
      </c>
      <c r="AN28" s="44">
        <f t="shared" ref="AN28" si="57">SUM(AN23:AN27)</f>
        <v>3771.822646875883</v>
      </c>
      <c r="AO28" s="44">
        <f t="shared" ref="AO28" si="58">SUM(AO23:AO27)</f>
        <v>3768.4477025798319</v>
      </c>
      <c r="AP28" s="44">
        <f t="shared" ref="AP28" si="59">SUM(AP23:AP27)</f>
        <v>3765.2383762946442</v>
      </c>
      <c r="AQ28" s="44">
        <f t="shared" ref="AQ28" si="60">SUM(AQ23:AQ27)</f>
        <v>3762.1953273631602</v>
      </c>
      <c r="AR28" s="44">
        <f t="shared" ref="AR28" si="61">SUM(AR23:AR27)</f>
        <v>3759.319226705833</v>
      </c>
      <c r="AS28" s="126">
        <f t="shared" si="7"/>
        <v>198476.61667120899</v>
      </c>
    </row>
    <row r="29" spans="1:45" s="3" customFormat="1" x14ac:dyDescent="0.3">
      <c r="B29" s="2"/>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6"/>
    </row>
    <row r="30" spans="1:45" s="3" customFormat="1" x14ac:dyDescent="0.3">
      <c r="B30" s="2" t="s">
        <v>88</v>
      </c>
      <c r="C30" s="3" t="s">
        <v>1811</v>
      </c>
      <c r="D30" s="44">
        <f>D13+D28</f>
        <v>339.55418666666719</v>
      </c>
      <c r="E30" s="44">
        <f t="shared" ref="E30:AG30" si="62">E13+E28</f>
        <v>310.67318666666688</v>
      </c>
      <c r="F30" s="44">
        <f t="shared" si="62"/>
        <v>281.7540176666671</v>
      </c>
      <c r="G30" s="44">
        <f t="shared" si="62"/>
        <v>252.79522734566763</v>
      </c>
      <c r="H30" s="44">
        <f t="shared" si="62"/>
        <v>223.79535585577833</v>
      </c>
      <c r="I30" s="44">
        <f t="shared" si="62"/>
        <v>-5101.585088480364</v>
      </c>
      <c r="J30" s="44">
        <f t="shared" si="62"/>
        <v>165.66649176984083</v>
      </c>
      <c r="K30" s="44">
        <f t="shared" si="62"/>
        <v>136.53454098080056</v>
      </c>
      <c r="L30" s="44">
        <f t="shared" si="62"/>
        <v>107.35559244233264</v>
      </c>
      <c r="M30" s="44">
        <f t="shared" si="62"/>
        <v>78.128147225656903</v>
      </c>
      <c r="N30" s="44">
        <f t="shared" si="62"/>
        <v>48.850698291372282</v>
      </c>
      <c r="O30" s="44">
        <f t="shared" si="62"/>
        <v>19.521730389576987</v>
      </c>
      <c r="P30" s="44">
        <f t="shared" si="62"/>
        <v>-9.8602800408016265</v>
      </c>
      <c r="Q30" s="44">
        <f t="shared" si="62"/>
        <v>-39.296864973434822</v>
      </c>
      <c r="R30" s="44">
        <f t="shared" si="62"/>
        <v>-68.789564896801494</v>
      </c>
      <c r="S30" s="44">
        <f t="shared" si="62"/>
        <v>2403.2587110828158</v>
      </c>
      <c r="T30" s="44">
        <f t="shared" si="62"/>
        <v>2373.6491251375305</v>
      </c>
      <c r="U30" s="44">
        <f t="shared" si="62"/>
        <v>2343.9787506132639</v>
      </c>
      <c r="V30" s="44">
        <f t="shared" si="62"/>
        <v>2314.2460119243306</v>
      </c>
      <c r="W30" s="44">
        <f t="shared" si="62"/>
        <v>2284.4493244472192</v>
      </c>
      <c r="X30" s="44">
        <f t="shared" si="62"/>
        <v>2254.5870944135354</v>
      </c>
      <c r="Y30" s="44">
        <f t="shared" si="62"/>
        <v>2224.6577188021179</v>
      </c>
      <c r="Z30" s="44">
        <f t="shared" si="62"/>
        <v>2194.659585230303</v>
      </c>
      <c r="AA30" s="44">
        <f t="shared" si="62"/>
        <v>2164.591071844347</v>
      </c>
      <c r="AB30" s="44">
        <f t="shared" si="62"/>
        <v>2134.4505472089818</v>
      </c>
      <c r="AC30" s="44">
        <f t="shared" si="62"/>
        <v>2104.2363701961094</v>
      </c>
      <c r="AD30" s="44">
        <f t="shared" si="62"/>
        <v>2073.9468898726095</v>
      </c>
      <c r="AE30" s="44">
        <f t="shared" si="62"/>
        <v>2043.5804453872747</v>
      </c>
      <c r="AF30" s="44">
        <f t="shared" si="62"/>
        <v>2013.1353658568419</v>
      </c>
      <c r="AG30" s="44">
        <f t="shared" si="62"/>
        <v>1982.6099702511306</v>
      </c>
      <c r="AH30" s="124">
        <f t="shared" si="3"/>
        <v>29655.134359178035</v>
      </c>
      <c r="AI30" s="44">
        <f t="shared" ref="AI30:AR30" si="63">AI13+AI28</f>
        <v>523.16710061059166</v>
      </c>
      <c r="AJ30" s="44">
        <f t="shared" si="63"/>
        <v>492.4759885962867</v>
      </c>
      <c r="AK30" s="44">
        <f t="shared" si="63"/>
        <v>461.69945537225203</v>
      </c>
      <c r="AL30" s="44">
        <f t="shared" si="63"/>
        <v>430.83577815360832</v>
      </c>
      <c r="AM30" s="44">
        <f t="shared" si="63"/>
        <v>399.88322342038146</v>
      </c>
      <c r="AN30" s="44">
        <f t="shared" si="63"/>
        <v>368.84004679703821</v>
      </c>
      <c r="AO30" s="44">
        <f t="shared" si="63"/>
        <v>337.70449293105548</v>
      </c>
      <c r="AP30" s="44">
        <f t="shared" si="63"/>
        <v>306.47479537051458</v>
      </c>
      <c r="AQ30" s="44">
        <f t="shared" si="63"/>
        <v>275.14917644071465</v>
      </c>
      <c r="AR30" s="44">
        <f t="shared" si="63"/>
        <v>243.72584711978607</v>
      </c>
      <c r="AS30" s="126">
        <f t="shared" si="7"/>
        <v>33495.090263990263</v>
      </c>
    </row>
    <row r="31" spans="1:45" x14ac:dyDescent="0.3">
      <c r="B31" s="1" t="s">
        <v>1706</v>
      </c>
      <c r="D31" s="45">
        <f t="shared" ref="D31:AG31" si="64">INDEX(Cashflow,1,D1)/Gesamtinvestition_brutto</f>
        <v>7.9214669238955784E-3</v>
      </c>
      <c r="E31" s="45">
        <f t="shared" si="64"/>
        <v>7.2477014537215383E-3</v>
      </c>
      <c r="F31" s="45">
        <f t="shared" si="64"/>
        <v>6.5730455381255706E-3</v>
      </c>
      <c r="G31" s="45">
        <f t="shared" si="64"/>
        <v>5.8974652958798234E-3</v>
      </c>
      <c r="H31" s="45">
        <f t="shared" si="64"/>
        <v>5.2209266701614687E-3</v>
      </c>
      <c r="I31" s="45">
        <f t="shared" si="64"/>
        <v>-0.11901498825431271</v>
      </c>
      <c r="J31" s="45">
        <f t="shared" si="64"/>
        <v>3.8648371496620365E-3</v>
      </c>
      <c r="K31" s="45">
        <f t="shared" si="64"/>
        <v>3.1852172431330213E-3</v>
      </c>
      <c r="L31" s="45">
        <f t="shared" si="64"/>
        <v>2.504500925096778E-3</v>
      </c>
      <c r="M31" s="45">
        <f t="shared" si="64"/>
        <v>1.8226532270115561E-3</v>
      </c>
      <c r="N31" s="45">
        <f t="shared" si="64"/>
        <v>1.1396389911227536E-3</v>
      </c>
      <c r="O31" s="45">
        <f t="shared" si="64"/>
        <v>4.5542286813282212E-4</v>
      </c>
      <c r="P31" s="45">
        <f t="shared" si="64"/>
        <v>-2.3003068514727105E-4</v>
      </c>
      <c r="Q31" s="45">
        <f t="shared" si="64"/>
        <v>-9.1675740816425265E-4</v>
      </c>
      <c r="R31" s="45">
        <f t="shared" si="64"/>
        <v>-1.6047932390069795E-3</v>
      </c>
      <c r="S31" s="45">
        <f t="shared" si="64"/>
        <v>5.6065674160262889E-2</v>
      </c>
      <c r="T31" s="45">
        <f t="shared" si="64"/>
        <v>5.5374911492900837E-2</v>
      </c>
      <c r="U31" s="45">
        <f t="shared" si="64"/>
        <v>5.4682730687472279E-2</v>
      </c>
      <c r="V31" s="45">
        <f t="shared" si="64"/>
        <v>5.3989094987104878E-2</v>
      </c>
      <c r="W31" s="45">
        <f t="shared" si="64"/>
        <v>5.3293967424082662E-2</v>
      </c>
      <c r="X31" s="45">
        <f t="shared" si="64"/>
        <v>5.2597310817348475E-2</v>
      </c>
      <c r="Y31" s="45">
        <f t="shared" si="64"/>
        <v>5.1899087769987168E-2</v>
      </c>
      <c r="Z31" s="45">
        <f t="shared" si="64"/>
        <v>5.1199260666688902E-2</v>
      </c>
      <c r="AA31" s="45">
        <f t="shared" si="64"/>
        <v>5.0497791671192803E-2</v>
      </c>
      <c r="AB31" s="45">
        <f t="shared" si="64"/>
        <v>4.9794642723710411E-2</v>
      </c>
      <c r="AC31" s="45">
        <f t="shared" si="64"/>
        <v>4.9089775538329043E-2</v>
      </c>
      <c r="AD31" s="45">
        <f t="shared" si="64"/>
        <v>4.8383151600394414E-2</v>
      </c>
      <c r="AE31" s="45">
        <f t="shared" si="64"/>
        <v>4.7674732163872989E-2</v>
      </c>
      <c r="AF31" s="45">
        <f t="shared" si="64"/>
        <v>4.6964478248693181E-2</v>
      </c>
      <c r="AG31" s="45">
        <f t="shared" si="64"/>
        <v>4.6252350638065765E-2</v>
      </c>
      <c r="AH31" s="125">
        <f t="shared" ref="AH31:AS31" si="65">AH30/Gesamtinvestition_brutto</f>
        <v>0.6918252672894184</v>
      </c>
      <c r="AI31" s="45">
        <f t="shared" ref="AI31:AR31" si="66">INDEX(Cashflow31ff,1,AI1-30)/Gesamtinvestition_brutto</f>
        <v>1.2204976542449383E-2</v>
      </c>
      <c r="AJ31" s="45">
        <f t="shared" si="66"/>
        <v>1.1488982930161647E-2</v>
      </c>
      <c r="AK31" s="45">
        <f t="shared" si="66"/>
        <v>1.0770996524634884E-2</v>
      </c>
      <c r="AL31" s="45">
        <f t="shared" si="66"/>
        <v>1.0050977134983589E-2</v>
      </c>
      <c r="AM31" s="45">
        <f t="shared" si="66"/>
        <v>9.3288843198830011E-3</v>
      </c>
      <c r="AN31" s="45">
        <f t="shared" si="66"/>
        <v>8.6046773847587889E-3</v>
      </c>
      <c r="AO31" s="45">
        <f t="shared" si="66"/>
        <v>7.8783153789541843E-3</v>
      </c>
      <c r="AP31" s="45">
        <f t="shared" si="66"/>
        <v>7.1497570928743858E-3</v>
      </c>
      <c r="AQ31" s="45">
        <f t="shared" si="66"/>
        <v>6.4189610551080613E-3</v>
      </c>
      <c r="AR31" s="45">
        <f t="shared" si="66"/>
        <v>5.6858855295255362E-3</v>
      </c>
      <c r="AS31" s="125">
        <f t="shared" si="65"/>
        <v>0.78140768118275183</v>
      </c>
    </row>
    <row r="32" spans="1:45" x14ac:dyDescent="0.3">
      <c r="C32" s="3" t="s">
        <v>1762</v>
      </c>
      <c r="D32" s="156">
        <f>D28+D14+(D11+D12)+(Gesamtinvestition_brutto/Anzahl_TB*Akontanten)-D27</f>
        <v>44706.032000000014</v>
      </c>
      <c r="E32" s="156">
        <f>E28+E14+(E11+E12)-E27</f>
        <v>1812.0869999999998</v>
      </c>
      <c r="F32" s="156">
        <f t="shared" ref="F32:AR32" si="67">F28+F14+(F11+F12)-F27</f>
        <v>1783.1678310000009</v>
      </c>
      <c r="G32" s="156">
        <f t="shared" si="67"/>
        <v>1754.2090406790005</v>
      </c>
      <c r="H32" s="156">
        <f t="shared" si="67"/>
        <v>1725.2091691891121</v>
      </c>
      <c r="I32" s="156">
        <f t="shared" si="67"/>
        <v>-3600.1712751470304</v>
      </c>
      <c r="J32" s="156">
        <f t="shared" si="67"/>
        <v>1667.0803051031737</v>
      </c>
      <c r="K32" s="156">
        <f t="shared" si="67"/>
        <v>1637.9483543141334</v>
      </c>
      <c r="L32" s="156">
        <f t="shared" si="67"/>
        <v>1608.7694057756664</v>
      </c>
      <c r="M32" s="156">
        <f t="shared" si="67"/>
        <v>1579.5419605589902</v>
      </c>
      <c r="N32" s="156">
        <f t="shared" si="67"/>
        <v>1550.2645116247061</v>
      </c>
      <c r="O32" s="156">
        <f t="shared" si="67"/>
        <v>1520.9355437229108</v>
      </c>
      <c r="P32" s="156">
        <f t="shared" si="67"/>
        <v>1491.5535332925317</v>
      </c>
      <c r="Q32" s="156">
        <f t="shared" si="67"/>
        <v>1462.1169483598981</v>
      </c>
      <c r="R32" s="156">
        <f t="shared" si="67"/>
        <v>1432.6242484365323</v>
      </c>
      <c r="S32" s="156">
        <f t="shared" si="67"/>
        <v>1403.073884416149</v>
      </c>
      <c r="T32" s="156">
        <f t="shared" si="67"/>
        <v>1373.4642984708637</v>
      </c>
      <c r="U32" s="156">
        <f t="shared" si="67"/>
        <v>1343.793923946597</v>
      </c>
      <c r="V32" s="156">
        <f t="shared" si="67"/>
        <v>1314.0611852576637</v>
      </c>
      <c r="W32" s="156">
        <f t="shared" si="67"/>
        <v>1284.2644977805523</v>
      </c>
      <c r="X32" s="156">
        <f t="shared" si="67"/>
        <v>1254.4022677468686</v>
      </c>
      <c r="Y32" s="156">
        <f t="shared" si="67"/>
        <v>1224.472892135451</v>
      </c>
      <c r="Z32" s="156">
        <f t="shared" si="67"/>
        <v>1194.4747585636362</v>
      </c>
      <c r="AA32" s="156">
        <f t="shared" si="67"/>
        <v>1164.4062451776801</v>
      </c>
      <c r="AB32" s="156">
        <f t="shared" si="67"/>
        <v>1134.265720542315</v>
      </c>
      <c r="AC32" s="156">
        <f t="shared" si="67"/>
        <v>1104.0515435294426</v>
      </c>
      <c r="AD32" s="156">
        <f t="shared" si="67"/>
        <v>1073.7620632059427</v>
      </c>
      <c r="AE32" s="156">
        <f t="shared" si="67"/>
        <v>1043.3956187206079</v>
      </c>
      <c r="AF32" s="156">
        <f t="shared" si="67"/>
        <v>1012.950539190175</v>
      </c>
      <c r="AG32" s="156">
        <f t="shared" si="67"/>
        <v>982.42514358446374</v>
      </c>
      <c r="AH32" s="124">
        <f t="shared" si="3"/>
        <v>80038.633159178047</v>
      </c>
      <c r="AI32" s="156">
        <f t="shared" si="67"/>
        <v>951.81774061059173</v>
      </c>
      <c r="AJ32" s="156">
        <f t="shared" si="67"/>
        <v>921.12662859628676</v>
      </c>
      <c r="AK32" s="156">
        <f t="shared" si="67"/>
        <v>890.3500953722521</v>
      </c>
      <c r="AL32" s="156">
        <f t="shared" si="67"/>
        <v>859.48641815360838</v>
      </c>
      <c r="AM32" s="156">
        <f t="shared" si="67"/>
        <v>828.53386342038152</v>
      </c>
      <c r="AN32" s="156">
        <f t="shared" si="67"/>
        <v>797.49068679703828</v>
      </c>
      <c r="AO32" s="156">
        <f t="shared" si="67"/>
        <v>766.35513293105555</v>
      </c>
      <c r="AP32" s="156">
        <f t="shared" si="67"/>
        <v>735.12543537051465</v>
      </c>
      <c r="AQ32" s="156">
        <f t="shared" si="67"/>
        <v>703.79981644071472</v>
      </c>
      <c r="AR32" s="156">
        <f t="shared" si="67"/>
        <v>672.37648711978613</v>
      </c>
      <c r="AS32" s="126">
        <f t="shared" si="7"/>
        <v>88165.095463990307</v>
      </c>
    </row>
    <row r="33" spans="2:45" x14ac:dyDescent="0.3">
      <c r="C33" s="3"/>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24"/>
      <c r="AI33" s="187"/>
      <c r="AJ33" s="187"/>
      <c r="AK33" s="187"/>
      <c r="AL33" s="187"/>
      <c r="AM33" s="187"/>
      <c r="AN33" s="187"/>
      <c r="AO33" s="187"/>
      <c r="AP33" s="187"/>
      <c r="AQ33" s="187"/>
      <c r="AR33" s="187"/>
      <c r="AS33" s="126"/>
    </row>
    <row r="34" spans="2:45" x14ac:dyDescent="0.3">
      <c r="B34" s="2" t="s">
        <v>1814</v>
      </c>
      <c r="C34" s="3" t="s">
        <v>1812</v>
      </c>
      <c r="D34" s="156">
        <f>D30</f>
        <v>339.55418666666719</v>
      </c>
      <c r="E34" s="156">
        <f>D34+E30</f>
        <v>650.22737333333407</v>
      </c>
      <c r="F34" s="156">
        <f t="shared" ref="F34:AG34" si="68">E34+F30</f>
        <v>931.98139100000117</v>
      </c>
      <c r="G34" s="156">
        <f t="shared" si="68"/>
        <v>1184.7766183456688</v>
      </c>
      <c r="H34" s="156">
        <f t="shared" si="68"/>
        <v>1408.5719742014471</v>
      </c>
      <c r="I34" s="156">
        <f t="shared" si="68"/>
        <v>-3693.0131142789169</v>
      </c>
      <c r="J34" s="156">
        <f t="shared" si="68"/>
        <v>-3527.346622509076</v>
      </c>
      <c r="K34" s="156">
        <f t="shared" si="68"/>
        <v>-3390.8120815282755</v>
      </c>
      <c r="L34" s="156">
        <f t="shared" si="68"/>
        <v>-3283.4564890859428</v>
      </c>
      <c r="M34" s="156">
        <f t="shared" si="68"/>
        <v>-3205.3283418602859</v>
      </c>
      <c r="N34" s="156">
        <f t="shared" si="68"/>
        <v>-3156.4776435689137</v>
      </c>
      <c r="O34" s="156">
        <f t="shared" si="68"/>
        <v>-3136.9559131793367</v>
      </c>
      <c r="P34" s="156">
        <f t="shared" si="68"/>
        <v>-3146.8161932201383</v>
      </c>
      <c r="Q34" s="156">
        <f t="shared" si="68"/>
        <v>-3186.1130581935731</v>
      </c>
      <c r="R34" s="156">
        <f t="shared" si="68"/>
        <v>-3254.9026230903746</v>
      </c>
      <c r="S34" s="156">
        <f t="shared" si="68"/>
        <v>-851.64391200755881</v>
      </c>
      <c r="T34" s="156">
        <f t="shared" si="68"/>
        <v>1522.0052131299717</v>
      </c>
      <c r="U34" s="156">
        <f t="shared" si="68"/>
        <v>3865.9839637432356</v>
      </c>
      <c r="V34" s="156">
        <f t="shared" si="68"/>
        <v>6180.2299756675657</v>
      </c>
      <c r="W34" s="156">
        <f t="shared" si="68"/>
        <v>8464.6793001147853</v>
      </c>
      <c r="X34" s="156">
        <f t="shared" si="68"/>
        <v>10719.26639452832</v>
      </c>
      <c r="Y34" s="156">
        <f t="shared" si="68"/>
        <v>12943.924113330439</v>
      </c>
      <c r="Z34" s="156">
        <f t="shared" si="68"/>
        <v>15138.583698560742</v>
      </c>
      <c r="AA34" s="156">
        <f t="shared" si="68"/>
        <v>17303.17477040509</v>
      </c>
      <c r="AB34" s="156">
        <f t="shared" si="68"/>
        <v>19437.625317614071</v>
      </c>
      <c r="AC34" s="156">
        <f t="shared" si="68"/>
        <v>21541.861687810182</v>
      </c>
      <c r="AD34" s="156">
        <f t="shared" si="68"/>
        <v>23615.80857768279</v>
      </c>
      <c r="AE34" s="156">
        <f t="shared" si="68"/>
        <v>25659.389023070064</v>
      </c>
      <c r="AF34" s="156">
        <f t="shared" si="68"/>
        <v>27672.524388926904</v>
      </c>
      <c r="AG34" s="156">
        <f t="shared" si="68"/>
        <v>29655.134359178035</v>
      </c>
      <c r="AH34" s="188">
        <f>AH30</f>
        <v>29655.134359178035</v>
      </c>
      <c r="AI34" s="156">
        <f>AG34+AI30</f>
        <v>30178.301459788629</v>
      </c>
      <c r="AJ34" s="156">
        <f t="shared" ref="AJ34" si="69">AI34+AJ30</f>
        <v>30670.777448384913</v>
      </c>
      <c r="AK34" s="156">
        <f t="shared" ref="AK34" si="70">AJ34+AK30</f>
        <v>31132.476903757164</v>
      </c>
      <c r="AL34" s="156">
        <f t="shared" ref="AL34" si="71">AK34+AL30</f>
        <v>31563.312681910771</v>
      </c>
      <c r="AM34" s="156">
        <f t="shared" ref="AM34" si="72">AL34+AM30</f>
        <v>31963.195905331151</v>
      </c>
      <c r="AN34" s="156">
        <f t="shared" ref="AN34" si="73">AM34+AN30</f>
        <v>32332.03595212819</v>
      </c>
      <c r="AO34" s="156">
        <f t="shared" ref="AO34" si="74">AN34+AO30</f>
        <v>32669.740445059244</v>
      </c>
      <c r="AP34" s="156">
        <f t="shared" ref="AP34" si="75">AO34+AP30</f>
        <v>32976.215240429759</v>
      </c>
      <c r="AQ34" s="156">
        <f t="shared" ref="AQ34" si="76">AP34+AQ30</f>
        <v>33251.364416870478</v>
      </c>
      <c r="AR34" s="156">
        <f t="shared" ref="AR34" si="77">AQ34+AR30</f>
        <v>33495.090263990263</v>
      </c>
      <c r="AS34" s="137">
        <f>AS30</f>
        <v>33495.090263990263</v>
      </c>
    </row>
    <row r="35" spans="2:45" x14ac:dyDescent="0.3">
      <c r="AS35" s="125"/>
    </row>
    <row r="36" spans="2:45" x14ac:dyDescent="0.3">
      <c r="B36" s="1" t="s">
        <v>1668</v>
      </c>
      <c r="D36" s="157">
        <f>Investoren!RW30</f>
        <v>0</v>
      </c>
      <c r="E36" s="157">
        <f>Investoren!RX30</f>
        <v>0</v>
      </c>
      <c r="F36" s="157">
        <f>Investoren!RY30</f>
        <v>0</v>
      </c>
      <c r="G36" s="157">
        <f>Investoren!RZ30</f>
        <v>0</v>
      </c>
      <c r="H36" s="157">
        <f>Investoren!SA30</f>
        <v>0</v>
      </c>
      <c r="I36" s="157">
        <f>Investoren!SB30</f>
        <v>0</v>
      </c>
      <c r="J36" s="157">
        <f>Investoren!SC30</f>
        <v>0</v>
      </c>
      <c r="K36" s="157">
        <f>Investoren!SD30</f>
        <v>0</v>
      </c>
      <c r="L36" s="157">
        <f>Investoren!SE30</f>
        <v>0</v>
      </c>
      <c r="M36" s="157">
        <f>Investoren!SF30</f>
        <v>0</v>
      </c>
      <c r="N36" s="157">
        <f>Investoren!SG30</f>
        <v>0</v>
      </c>
      <c r="O36" s="157">
        <f>Investoren!SH30</f>
        <v>0</v>
      </c>
      <c r="P36" s="157">
        <f>Investoren!SI30</f>
        <v>0</v>
      </c>
      <c r="Q36" s="157">
        <f>Investoren!SJ30</f>
        <v>0</v>
      </c>
      <c r="R36" s="157">
        <f>Investoren!SK30</f>
        <v>0</v>
      </c>
      <c r="S36" s="157">
        <f>Investoren!SL30</f>
        <v>0</v>
      </c>
      <c r="T36" s="157">
        <f>Investoren!SM30</f>
        <v>0</v>
      </c>
      <c r="U36" s="157">
        <f>Investoren!SN30</f>
        <v>0</v>
      </c>
      <c r="V36" s="157">
        <f>Investoren!SO30</f>
        <v>0</v>
      </c>
      <c r="W36" s="157">
        <f>Investoren!SP30</f>
        <v>0</v>
      </c>
      <c r="X36" s="157">
        <f>Investoren!SQ30</f>
        <v>0</v>
      </c>
      <c r="Y36" s="157">
        <f>Investoren!TV30</f>
        <v>0</v>
      </c>
      <c r="Z36" s="157">
        <f>Investoren!TW30</f>
        <v>0</v>
      </c>
      <c r="AA36" s="157">
        <f>Investoren!TX30</f>
        <v>0</v>
      </c>
      <c r="AB36" s="157">
        <f>Investoren!TY30</f>
        <v>0</v>
      </c>
      <c r="AC36" s="157">
        <f>Investoren!TZ30</f>
        <v>0</v>
      </c>
      <c r="AD36" s="157">
        <f>Investoren!UA30</f>
        <v>0</v>
      </c>
      <c r="AE36" s="157">
        <f>Investoren!UB30</f>
        <v>0</v>
      </c>
      <c r="AF36" s="157">
        <f>Investoren!UC30</f>
        <v>0</v>
      </c>
      <c r="AG36" s="157">
        <f>Investoren!UD30</f>
        <v>0</v>
      </c>
      <c r="AS36" s="125"/>
    </row>
    <row r="37" spans="2:45" x14ac:dyDescent="0.3">
      <c r="B37" t="s">
        <v>1816</v>
      </c>
      <c r="D37" s="157">
        <f>(Gesamtinvestition_brutto/Anzahl_TB*Akontanten)-D27</f>
        <v>41436.228533333349</v>
      </c>
      <c r="E37" s="157">
        <f>D37-E27</f>
        <v>40007.393066666686</v>
      </c>
      <c r="F37" s="157">
        <f t="shared" ref="F37:AG37" si="78">E37-F27</f>
        <v>38578.557600000022</v>
      </c>
      <c r="G37" s="157">
        <f t="shared" si="78"/>
        <v>37149.722133333358</v>
      </c>
      <c r="H37" s="157">
        <f t="shared" si="78"/>
        <v>35720.886666666695</v>
      </c>
      <c r="I37" s="157">
        <f t="shared" si="78"/>
        <v>34292.051200000031</v>
      </c>
      <c r="J37" s="157">
        <f t="shared" si="78"/>
        <v>32863.215733333367</v>
      </c>
      <c r="K37" s="157">
        <f t="shared" si="78"/>
        <v>31434.3802666667</v>
      </c>
      <c r="L37" s="157">
        <f t="shared" si="78"/>
        <v>30005.544800000032</v>
      </c>
      <c r="M37" s="157">
        <f t="shared" si="78"/>
        <v>28576.709333333365</v>
      </c>
      <c r="N37" s="157">
        <f t="shared" si="78"/>
        <v>27147.873866666698</v>
      </c>
      <c r="O37" s="157">
        <f t="shared" si="78"/>
        <v>25719.03840000003</v>
      </c>
      <c r="P37" s="157">
        <f t="shared" si="78"/>
        <v>24290.202933333363</v>
      </c>
      <c r="Q37" s="157">
        <f t="shared" si="78"/>
        <v>22861.367466666696</v>
      </c>
      <c r="R37" s="157">
        <f t="shared" si="78"/>
        <v>21432.532000000028</v>
      </c>
      <c r="S37" s="157">
        <f t="shared" si="78"/>
        <v>20003.696533333361</v>
      </c>
      <c r="T37" s="157">
        <f t="shared" si="78"/>
        <v>18574.861066666694</v>
      </c>
      <c r="U37" s="157">
        <f t="shared" si="78"/>
        <v>17146.025600000026</v>
      </c>
      <c r="V37" s="157">
        <f t="shared" si="78"/>
        <v>15717.190133333359</v>
      </c>
      <c r="W37" s="157">
        <f t="shared" si="78"/>
        <v>14288.354666666692</v>
      </c>
      <c r="X37" s="157">
        <f t="shared" si="78"/>
        <v>12859.519200000024</v>
      </c>
      <c r="Y37" s="157">
        <f t="shared" si="78"/>
        <v>11430.683733333357</v>
      </c>
      <c r="Z37" s="157">
        <f t="shared" si="78"/>
        <v>10001.84826666669</v>
      </c>
      <c r="AA37" s="157">
        <f t="shared" si="78"/>
        <v>8573.0128000000223</v>
      </c>
      <c r="AB37" s="157">
        <f t="shared" si="78"/>
        <v>7144.1773333333549</v>
      </c>
      <c r="AC37" s="157">
        <f t="shared" si="78"/>
        <v>5715.3418666666876</v>
      </c>
      <c r="AD37" s="157">
        <f t="shared" si="78"/>
        <v>4286.5064000000202</v>
      </c>
      <c r="AE37" s="157">
        <f t="shared" si="78"/>
        <v>2857.6709333333529</v>
      </c>
      <c r="AF37" s="157">
        <f t="shared" si="78"/>
        <v>1428.8354666666858</v>
      </c>
      <c r="AG37" s="157">
        <f t="shared" si="78"/>
        <v>1.8644641386345029E-11</v>
      </c>
      <c r="AS37" s="125"/>
    </row>
    <row r="38" spans="2:45" x14ac:dyDescent="0.3">
      <c r="AS38" s="125"/>
    </row>
    <row r="40" spans="2:45" s="194" customFormat="1" x14ac:dyDescent="0.3">
      <c r="B40" s="193" t="s">
        <v>1817</v>
      </c>
      <c r="D40" s="195">
        <f>D7+D9+D10</f>
        <v>3398</v>
      </c>
      <c r="E40" s="195">
        <f t="shared" ref="E40:AS40" si="79">E7+E9+E10</f>
        <v>2016.6819999999998</v>
      </c>
      <c r="F40" s="195">
        <f t="shared" si="79"/>
        <v>2035.5391379999996</v>
      </c>
      <c r="G40" s="195">
        <f t="shared" si="79"/>
        <v>2054.5730602419994</v>
      </c>
      <c r="H40" s="195">
        <f t="shared" si="79"/>
        <v>2073.7854284841774</v>
      </c>
      <c r="I40" s="195">
        <f t="shared" si="79"/>
        <v>2093.1779201475347</v>
      </c>
      <c r="J40" s="195">
        <f t="shared" si="79"/>
        <v>2112.7522284639326</v>
      </c>
      <c r="K40" s="195">
        <f t="shared" si="79"/>
        <v>2132.5100626255289</v>
      </c>
      <c r="L40" s="195">
        <f t="shared" si="79"/>
        <v>2152.4531479356333</v>
      </c>
      <c r="M40" s="195">
        <f t="shared" si="79"/>
        <v>2172.5832259609933</v>
      </c>
      <c r="N40" s="195">
        <f t="shared" si="79"/>
        <v>2192.9020546855209</v>
      </c>
      <c r="O40" s="195">
        <f t="shared" si="79"/>
        <v>2213.4114086654786</v>
      </c>
      <c r="P40" s="195">
        <f t="shared" si="79"/>
        <v>2234.1130791861333</v>
      </c>
      <c r="Q40" s="195">
        <f t="shared" si="79"/>
        <v>2255.0088744199011</v>
      </c>
      <c r="R40" s="195">
        <f t="shared" si="79"/>
        <v>2276.1006195859827</v>
      </c>
      <c r="S40" s="195">
        <f t="shared" si="79"/>
        <v>2297.390157111523</v>
      </c>
      <c r="T40" s="195">
        <f t="shared" si="79"/>
        <v>2318.8793467942851</v>
      </c>
      <c r="U40" s="195">
        <f t="shared" si="79"/>
        <v>2340.5700659668801</v>
      </c>
      <c r="V40" s="195">
        <f t="shared" si="79"/>
        <v>2362.464209662543</v>
      </c>
      <c r="W40" s="195">
        <f t="shared" si="79"/>
        <v>2384.5636907824864</v>
      </c>
      <c r="X40" s="195">
        <f t="shared" si="79"/>
        <v>2406.8704402648395</v>
      </c>
      <c r="Y40" s="195">
        <f t="shared" si="79"/>
        <v>2429.3864072551864</v>
      </c>
      <c r="Z40" s="195">
        <f t="shared" si="79"/>
        <v>2452.1135592787259</v>
      </c>
      <c r="AA40" s="195">
        <f t="shared" si="79"/>
        <v>2475.0538824140604</v>
      </c>
      <c r="AB40" s="195">
        <f t="shared" si="79"/>
        <v>2498.2093814686305</v>
      </c>
      <c r="AC40" s="195">
        <f t="shared" si="79"/>
        <v>2521.5820801558202</v>
      </c>
      <c r="AD40" s="195">
        <f t="shared" si="79"/>
        <v>2545.1740212737345</v>
      </c>
      <c r="AE40" s="195">
        <f t="shared" si="79"/>
        <v>2568.9872668856751</v>
      </c>
      <c r="AF40" s="195">
        <f t="shared" si="79"/>
        <v>2593.0238985023279</v>
      </c>
      <c r="AG40" s="195">
        <f t="shared" si="79"/>
        <v>2617.2860172656774</v>
      </c>
      <c r="AH40" s="195">
        <f t="shared" si="79"/>
        <v>70225.1466734852</v>
      </c>
      <c r="AI40" s="195">
        <f t="shared" si="79"/>
        <v>2641.7757441346657</v>
      </c>
      <c r="AJ40" s="195">
        <f t="shared" si="79"/>
        <v>2666.4952200726107</v>
      </c>
      <c r="AK40" s="195">
        <f t="shared" si="79"/>
        <v>2691.4466062364045</v>
      </c>
      <c r="AL40" s="195">
        <f t="shared" si="79"/>
        <v>2716.6320841675033</v>
      </c>
      <c r="AM40" s="195">
        <f t="shared" si="79"/>
        <v>2742.0538559847319</v>
      </c>
      <c r="AN40" s="195">
        <f t="shared" si="79"/>
        <v>2767.7141445789134</v>
      </c>
      <c r="AO40" s="195">
        <f t="shared" si="79"/>
        <v>2793.6151938093453</v>
      </c>
      <c r="AP40" s="195">
        <f t="shared" si="79"/>
        <v>2819.7592687021433</v>
      </c>
      <c r="AQ40" s="195">
        <f t="shared" si="79"/>
        <v>2846.1486556504619</v>
      </c>
      <c r="AR40" s="195">
        <f t="shared" si="79"/>
        <v>2872.7856626166149</v>
      </c>
      <c r="AS40" s="195">
        <f t="shared" si="79"/>
        <v>97783.573109438585</v>
      </c>
    </row>
    <row r="42" spans="2:45" x14ac:dyDescent="0.3">
      <c r="B42" s="1" t="s">
        <v>1834</v>
      </c>
      <c r="D42" s="137"/>
      <c r="E42" s="137"/>
      <c r="F42" s="137"/>
      <c r="G42" s="137"/>
      <c r="H42" s="137"/>
      <c r="I42" s="137"/>
      <c r="J42" s="137"/>
      <c r="K42" s="137"/>
      <c r="L42" s="137"/>
      <c r="M42" s="137"/>
      <c r="N42" s="137"/>
      <c r="O42" s="137"/>
      <c r="P42" s="137"/>
      <c r="Q42" s="137"/>
      <c r="R42" s="137"/>
    </row>
    <row r="43" spans="2:45" x14ac:dyDescent="0.3">
      <c r="D43" s="137"/>
      <c r="E43" s="137"/>
      <c r="F43" s="137"/>
      <c r="G43" s="137"/>
      <c r="H43" s="137"/>
      <c r="I43" s="137"/>
      <c r="J43" s="137"/>
      <c r="K43" s="137"/>
      <c r="L43" s="137"/>
      <c r="M43" s="137"/>
      <c r="N43" s="137"/>
      <c r="O43" s="137"/>
      <c r="P43" s="137"/>
      <c r="Q43" s="137"/>
      <c r="R43" s="137"/>
    </row>
    <row r="46" spans="2:45" x14ac:dyDescent="0.3">
      <c r="E46" s="137"/>
      <c r="F46" s="137"/>
      <c r="G46" s="137"/>
    </row>
    <row r="47" spans="2:45" x14ac:dyDescent="0.3">
      <c r="E47" s="137"/>
      <c r="F47" s="137"/>
      <c r="G47" s="137"/>
    </row>
  </sheetData>
  <pageMargins left="0.7" right="0.7" top="0.78740157499999996" bottom="0.78740157499999996" header="0.3" footer="0.3"/>
  <pageSetup paperSize="8" scale="3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AG27"/>
  <sheetViews>
    <sheetView workbookViewId="0">
      <pane xSplit="3" ySplit="1" topLeftCell="D2" activePane="bottomRight" state="frozen"/>
      <selection pane="topRight" activeCell="D1" sqref="D1"/>
      <selection pane="bottomLeft" activeCell="A2" sqref="A2"/>
      <selection pane="bottomRight" activeCell="B4" sqref="B4:B14"/>
    </sheetView>
  </sheetViews>
  <sheetFormatPr baseColWidth="10" defaultRowHeight="14.4" x14ac:dyDescent="0.3"/>
  <cols>
    <col min="1" max="1" width="27.44140625" bestFit="1" customWidth="1"/>
    <col min="3" max="3" width="13.44140625" customWidth="1"/>
  </cols>
  <sheetData>
    <row r="1" spans="1:33" ht="28.8" x14ac:dyDescent="0.3">
      <c r="A1" s="14" t="s">
        <v>19</v>
      </c>
      <c r="B1" s="15" t="s">
        <v>26</v>
      </c>
      <c r="C1" s="16" t="s">
        <v>27</v>
      </c>
      <c r="D1" s="17" t="s">
        <v>18</v>
      </c>
      <c r="E1" s="17">
        <v>2</v>
      </c>
      <c r="F1" s="17">
        <v>3</v>
      </c>
      <c r="G1" s="17">
        <v>4</v>
      </c>
      <c r="H1" s="17">
        <v>5</v>
      </c>
      <c r="I1" s="17">
        <v>6</v>
      </c>
      <c r="J1" s="17">
        <v>7</v>
      </c>
      <c r="K1" s="17">
        <v>8</v>
      </c>
      <c r="L1" s="17">
        <v>9</v>
      </c>
      <c r="M1" s="17">
        <v>10</v>
      </c>
      <c r="N1" s="17">
        <v>11</v>
      </c>
      <c r="O1" s="17">
        <v>12</v>
      </c>
      <c r="P1" s="17">
        <v>13</v>
      </c>
      <c r="Q1" s="17">
        <v>14</v>
      </c>
      <c r="R1" s="17">
        <v>15</v>
      </c>
      <c r="S1" s="17">
        <v>16</v>
      </c>
      <c r="T1" s="17">
        <v>17</v>
      </c>
      <c r="U1" s="17">
        <v>18</v>
      </c>
      <c r="V1" s="17">
        <v>19</v>
      </c>
      <c r="W1" s="17">
        <v>20</v>
      </c>
      <c r="X1" s="17">
        <v>21</v>
      </c>
      <c r="Y1" s="17">
        <v>22</v>
      </c>
      <c r="Z1" s="17">
        <v>23</v>
      </c>
      <c r="AA1" s="17">
        <v>24</v>
      </c>
      <c r="AB1" s="17">
        <v>25</v>
      </c>
      <c r="AC1" s="17">
        <v>26</v>
      </c>
      <c r="AD1" s="17">
        <v>27</v>
      </c>
      <c r="AE1" s="17">
        <v>28</v>
      </c>
      <c r="AF1" s="17">
        <v>29</v>
      </c>
      <c r="AG1" s="17">
        <v>30</v>
      </c>
    </row>
    <row r="2" spans="1:33" x14ac:dyDescent="0.3">
      <c r="A2" t="s">
        <v>20</v>
      </c>
      <c r="B2" s="33">
        <f>Gesamtinvestition_netto</f>
        <v>31094.22</v>
      </c>
      <c r="C2" s="13"/>
      <c r="D2" s="32">
        <f>$B2+$B2*$B$3-$C15</f>
        <v>26140.586675731203</v>
      </c>
      <c r="E2" s="32">
        <f t="shared" ref="E2:P2" si="0">D2+D2*$B3-$C15</f>
        <v>21087.880684977026</v>
      </c>
      <c r="F2" s="32">
        <f t="shared" si="0"/>
        <v>15934.120574407769</v>
      </c>
      <c r="G2" s="32">
        <f t="shared" si="0"/>
        <v>10677.285261627125</v>
      </c>
      <c r="H2" s="32">
        <f t="shared" si="0"/>
        <v>5315.313242590868</v>
      </c>
      <c r="I2" s="32">
        <f t="shared" si="0"/>
        <v>-153.89821682611364</v>
      </c>
      <c r="J2" s="32">
        <f t="shared" si="0"/>
        <v>-5732.4939054314345</v>
      </c>
      <c r="K2" s="32">
        <f t="shared" si="0"/>
        <v>-11422.661507808862</v>
      </c>
      <c r="L2" s="32">
        <f t="shared" si="0"/>
        <v>-17226.632462233836</v>
      </c>
      <c r="M2" s="32">
        <f t="shared" si="0"/>
        <v>-23146.682835747313</v>
      </c>
      <c r="N2" s="32">
        <f t="shared" si="0"/>
        <v>-29185.134216731058</v>
      </c>
      <c r="O2" s="32">
        <f t="shared" si="0"/>
        <v>-35344.354625334476</v>
      </c>
      <c r="P2" s="32">
        <f t="shared" si="0"/>
        <v>-41626.759442109964</v>
      </c>
      <c r="Q2" s="32"/>
      <c r="R2" s="32"/>
      <c r="S2" s="32"/>
      <c r="T2" s="32"/>
      <c r="U2" s="32"/>
      <c r="V2" s="32"/>
      <c r="W2" s="32"/>
      <c r="X2" s="32"/>
      <c r="Y2" s="32"/>
      <c r="Z2" s="32"/>
      <c r="AA2" s="32"/>
      <c r="AB2" s="32"/>
      <c r="AC2" s="32"/>
      <c r="AD2" s="32"/>
      <c r="AE2" s="32"/>
      <c r="AF2" s="32"/>
      <c r="AG2" s="32"/>
    </row>
    <row r="3" spans="1:33" x14ac:dyDescent="0.3">
      <c r="A3" t="s">
        <v>21</v>
      </c>
      <c r="B3" s="95">
        <f>Zinsen</f>
        <v>0.02</v>
      </c>
      <c r="C3" s="13"/>
      <c r="D3" s="13"/>
      <c r="E3" s="13"/>
      <c r="F3" s="13"/>
      <c r="G3" s="13"/>
      <c r="H3" s="13"/>
      <c r="I3" s="13"/>
      <c r="J3" s="13"/>
      <c r="K3" s="13"/>
      <c r="L3" s="13"/>
      <c r="M3" s="13"/>
      <c r="N3" s="13"/>
      <c r="O3" s="13"/>
      <c r="P3" s="13"/>
      <c r="Q3" s="13"/>
      <c r="R3" s="13"/>
      <c r="S3" s="13"/>
      <c r="T3" s="13"/>
      <c r="U3" s="13"/>
      <c r="V3" s="13"/>
    </row>
    <row r="4" spans="1:33" x14ac:dyDescent="0.3">
      <c r="A4" t="s">
        <v>23</v>
      </c>
      <c r="B4" s="33">
        <f>B2/Anzahl_TB</f>
        <v>2221.0157142857142</v>
      </c>
      <c r="C4" s="32">
        <f>Strombilanz!I3+Strombilanz!J3</f>
        <v>511.64652000000007</v>
      </c>
      <c r="D4" s="32">
        <f>$B4*(1+$B$3)-$C4</f>
        <v>1753.7895085714288</v>
      </c>
      <c r="E4" s="32">
        <f>D4*(1+$B$3)-$C4</f>
        <v>1277.2187787428575</v>
      </c>
      <c r="F4" s="32">
        <f t="shared" ref="F4:AG4" si="1">E4*(1+$B$3)-$C4</f>
        <v>791.11663431771467</v>
      </c>
      <c r="G4" s="32">
        <f t="shared" si="1"/>
        <v>295.29244700406895</v>
      </c>
      <c r="H4" s="32">
        <f t="shared" si="1"/>
        <v>-210.44822405584972</v>
      </c>
      <c r="I4" s="32">
        <f t="shared" si="1"/>
        <v>-726.30370853696672</v>
      </c>
      <c r="J4" s="32">
        <f t="shared" si="1"/>
        <v>-1252.4763027077061</v>
      </c>
      <c r="K4" s="32">
        <f t="shared" si="1"/>
        <v>-1789.1723487618601</v>
      </c>
      <c r="L4" s="32">
        <f t="shared" si="1"/>
        <v>-2336.6023157370973</v>
      </c>
      <c r="M4" s="32">
        <f t="shared" si="1"/>
        <v>-2894.9808820518397</v>
      </c>
      <c r="N4" s="32">
        <f t="shared" si="1"/>
        <v>-3464.5270196928768</v>
      </c>
      <c r="O4" s="32">
        <f t="shared" si="1"/>
        <v>-4045.4640800867346</v>
      </c>
      <c r="P4" s="32">
        <f t="shared" si="1"/>
        <v>-4638.0198816884695</v>
      </c>
      <c r="Q4" s="32">
        <f t="shared" si="1"/>
        <v>-5242.4267993222393</v>
      </c>
      <c r="R4" s="32">
        <f t="shared" si="1"/>
        <v>-5858.9218553086848</v>
      </c>
      <c r="S4" s="32">
        <f t="shared" si="1"/>
        <v>-6487.7468124148591</v>
      </c>
      <c r="T4" s="32">
        <f t="shared" si="1"/>
        <v>-7129.1482686631562</v>
      </c>
      <c r="U4" s="32">
        <f t="shared" si="1"/>
        <v>-7783.3777540364199</v>
      </c>
      <c r="V4" s="32">
        <f t="shared" si="1"/>
        <v>-8450.6918291171478</v>
      </c>
      <c r="W4" s="32">
        <f t="shared" si="1"/>
        <v>-9131.3521856994903</v>
      </c>
      <c r="X4" s="32">
        <f t="shared" si="1"/>
        <v>-9825.6257494134807</v>
      </c>
      <c r="Y4" s="32">
        <f t="shared" si="1"/>
        <v>-10533.784784401751</v>
      </c>
      <c r="Z4" s="32">
        <f t="shared" si="1"/>
        <v>-11256.107000089785</v>
      </c>
      <c r="AA4" s="32">
        <f t="shared" si="1"/>
        <v>-11992.875660091582</v>
      </c>
      <c r="AB4" s="32">
        <f t="shared" si="1"/>
        <v>-12744.379693293415</v>
      </c>
      <c r="AC4" s="32">
        <f t="shared" si="1"/>
        <v>-13510.913807159284</v>
      </c>
      <c r="AD4" s="32">
        <f t="shared" si="1"/>
        <v>-14292.778603302471</v>
      </c>
      <c r="AE4" s="32">
        <f t="shared" si="1"/>
        <v>-15090.280695368521</v>
      </c>
      <c r="AF4" s="32">
        <f t="shared" si="1"/>
        <v>-15903.732829275892</v>
      </c>
      <c r="AG4" s="32">
        <f t="shared" si="1"/>
        <v>-16733.454005861411</v>
      </c>
    </row>
    <row r="5" spans="1:33" x14ac:dyDescent="0.3">
      <c r="A5" t="s">
        <v>24</v>
      </c>
      <c r="B5" s="33">
        <f>B4</f>
        <v>2221.0157142857142</v>
      </c>
      <c r="C5" s="32">
        <f>Strombilanz!I4+Strombilanz!J4</f>
        <v>512.88467999999989</v>
      </c>
      <c r="D5" s="32">
        <f t="shared" ref="D5:D14" si="2">$B5*(1+$B$3)-$C5</f>
        <v>1752.5513485714289</v>
      </c>
      <c r="E5" s="32">
        <f t="shared" ref="E5:AG5" si="3">D5*(1+$B$3)-$C5</f>
        <v>1274.7176955428577</v>
      </c>
      <c r="F5" s="32">
        <f t="shared" si="3"/>
        <v>787.32736945371494</v>
      </c>
      <c r="G5" s="32">
        <f t="shared" si="3"/>
        <v>290.18923684278934</v>
      </c>
      <c r="H5" s="32">
        <f t="shared" si="3"/>
        <v>-216.89165842035476</v>
      </c>
      <c r="I5" s="32">
        <f t="shared" si="3"/>
        <v>-734.11417158876179</v>
      </c>
      <c r="J5" s="32">
        <f t="shared" si="3"/>
        <v>-1261.6811350205369</v>
      </c>
      <c r="K5" s="32">
        <f t="shared" si="3"/>
        <v>-1799.7994377209475</v>
      </c>
      <c r="L5" s="32">
        <f t="shared" si="3"/>
        <v>-2348.6801064753663</v>
      </c>
      <c r="M5" s="32">
        <f t="shared" si="3"/>
        <v>-2908.5383886048739</v>
      </c>
      <c r="N5" s="32">
        <f t="shared" si="3"/>
        <v>-3479.593836376971</v>
      </c>
      <c r="O5" s="32">
        <f t="shared" si="3"/>
        <v>-4062.07039310451</v>
      </c>
      <c r="P5" s="32">
        <f t="shared" si="3"/>
        <v>-4656.1964809666006</v>
      </c>
      <c r="Q5" s="32">
        <f t="shared" si="3"/>
        <v>-5262.2050905859323</v>
      </c>
      <c r="R5" s="32">
        <f t="shared" si="3"/>
        <v>-5880.3338723976512</v>
      </c>
      <c r="S5" s="32">
        <f t="shared" si="3"/>
        <v>-6510.8252298456046</v>
      </c>
      <c r="T5" s="32">
        <f t="shared" si="3"/>
        <v>-7153.9264144425169</v>
      </c>
      <c r="U5" s="32">
        <f t="shared" si="3"/>
        <v>-7809.8896227313671</v>
      </c>
      <c r="V5" s="32">
        <f t="shared" si="3"/>
        <v>-8478.9720951859945</v>
      </c>
      <c r="W5" s="32">
        <f t="shared" si="3"/>
        <v>-9161.436217089713</v>
      </c>
      <c r="X5" s="32">
        <f t="shared" si="3"/>
        <v>-9857.5496214315062</v>
      </c>
      <c r="Y5" s="32">
        <f t="shared" si="3"/>
        <v>-10567.585293860137</v>
      </c>
      <c r="Z5" s="32">
        <f t="shared" si="3"/>
        <v>-11291.821679737339</v>
      </c>
      <c r="AA5" s="32">
        <f t="shared" si="3"/>
        <v>-12030.542793332084</v>
      </c>
      <c r="AB5" s="32">
        <f t="shared" si="3"/>
        <v>-12784.038329198725</v>
      </c>
      <c r="AC5" s="32">
        <f t="shared" si="3"/>
        <v>-13552.6037757827</v>
      </c>
      <c r="AD5" s="32">
        <f t="shared" si="3"/>
        <v>-14336.540531298353</v>
      </c>
      <c r="AE5" s="32">
        <f t="shared" si="3"/>
        <v>-15136.15602192432</v>
      </c>
      <c r="AF5" s="32">
        <f t="shared" si="3"/>
        <v>-15951.763822362806</v>
      </c>
      <c r="AG5" s="32">
        <f t="shared" si="3"/>
        <v>-16783.683778810064</v>
      </c>
    </row>
    <row r="6" spans="1:33" x14ac:dyDescent="0.3">
      <c r="A6" t="s">
        <v>41</v>
      </c>
      <c r="B6" s="33">
        <f t="shared" ref="B6:B14" si="4">B5</f>
        <v>2221.0157142857142</v>
      </c>
      <c r="C6" s="32">
        <f>Strombilanz!I5+Strombilanz!J5</f>
        <v>381.64895999999993</v>
      </c>
      <c r="D6" s="32">
        <f t="shared" si="2"/>
        <v>1883.7870685714288</v>
      </c>
      <c r="E6" s="32">
        <f t="shared" ref="E6:AG6" si="5">D6*(1+$B$3)-$C6</f>
        <v>1539.8138499428574</v>
      </c>
      <c r="F6" s="32">
        <f t="shared" si="5"/>
        <v>1188.9611669417145</v>
      </c>
      <c r="G6" s="32">
        <f t="shared" si="5"/>
        <v>831.09143028054882</v>
      </c>
      <c r="H6" s="32">
        <f t="shared" si="5"/>
        <v>466.06429888615986</v>
      </c>
      <c r="I6" s="32">
        <f t="shared" si="5"/>
        <v>93.736624863883151</v>
      </c>
      <c r="J6" s="32">
        <f t="shared" si="5"/>
        <v>-286.03760263883913</v>
      </c>
      <c r="K6" s="32">
        <f t="shared" si="5"/>
        <v>-673.40731469161585</v>
      </c>
      <c r="L6" s="32">
        <f t="shared" si="5"/>
        <v>-1068.5244209854482</v>
      </c>
      <c r="M6" s="32">
        <f t="shared" si="5"/>
        <v>-1471.5438694051572</v>
      </c>
      <c r="N6" s="32">
        <f t="shared" si="5"/>
        <v>-1882.6237067932605</v>
      </c>
      <c r="O6" s="32">
        <f t="shared" si="5"/>
        <v>-2301.9251409291255</v>
      </c>
      <c r="P6" s="32">
        <f t="shared" si="5"/>
        <v>-2729.6126037477079</v>
      </c>
      <c r="Q6" s="32">
        <f t="shared" si="5"/>
        <v>-3165.853815822662</v>
      </c>
      <c r="R6" s="32">
        <f t="shared" si="5"/>
        <v>-3610.8198521391155</v>
      </c>
      <c r="S6" s="32">
        <f t="shared" si="5"/>
        <v>-4064.6852091818978</v>
      </c>
      <c r="T6" s="32">
        <f t="shared" si="5"/>
        <v>-4527.6278733655354</v>
      </c>
      <c r="U6" s="32">
        <f t="shared" si="5"/>
        <v>-4999.829390832846</v>
      </c>
      <c r="V6" s="32">
        <f t="shared" si="5"/>
        <v>-5481.4749386495023</v>
      </c>
      <c r="W6" s="32">
        <f t="shared" si="5"/>
        <v>-5972.7533974224916</v>
      </c>
      <c r="X6" s="32">
        <f t="shared" si="5"/>
        <v>-6473.8574253709412</v>
      </c>
      <c r="Y6" s="32">
        <f t="shared" si="5"/>
        <v>-6984.9835338783596</v>
      </c>
      <c r="Z6" s="32">
        <f t="shared" si="5"/>
        <v>-7506.3321645559263</v>
      </c>
      <c r="AA6" s="32">
        <f t="shared" si="5"/>
        <v>-8038.1077678470447</v>
      </c>
      <c r="AB6" s="32">
        <f t="shared" si="5"/>
        <v>-8580.5188832039858</v>
      </c>
      <c r="AC6" s="32">
        <f t="shared" si="5"/>
        <v>-9133.7782208680655</v>
      </c>
      <c r="AD6" s="32">
        <f t="shared" si="5"/>
        <v>-9698.1027452854269</v>
      </c>
      <c r="AE6" s="32">
        <f t="shared" si="5"/>
        <v>-10273.713760191136</v>
      </c>
      <c r="AF6" s="32">
        <f t="shared" si="5"/>
        <v>-10860.83699539496</v>
      </c>
      <c r="AG6" s="32">
        <f t="shared" si="5"/>
        <v>-11459.70269530286</v>
      </c>
    </row>
    <row r="7" spans="1:33" x14ac:dyDescent="0.3">
      <c r="A7" t="s">
        <v>42</v>
      </c>
      <c r="B7" s="33">
        <f t="shared" si="4"/>
        <v>2221.0157142857142</v>
      </c>
      <c r="C7" s="32">
        <f>Strombilanz!I6+Strombilanz!J6</f>
        <v>399.65771999999998</v>
      </c>
      <c r="D7" s="32">
        <f t="shared" si="2"/>
        <v>1865.7783085714289</v>
      </c>
      <c r="E7" s="32">
        <f t="shared" ref="E7:AG7" si="6">D7*(1+$B$3)-$C7</f>
        <v>1503.4361547428575</v>
      </c>
      <c r="F7" s="32">
        <f t="shared" si="6"/>
        <v>1133.8471578377148</v>
      </c>
      <c r="G7" s="32">
        <f t="shared" si="6"/>
        <v>756.86638099446918</v>
      </c>
      <c r="H7" s="32">
        <f t="shared" si="6"/>
        <v>372.34598861435865</v>
      </c>
      <c r="I7" s="32">
        <f t="shared" si="6"/>
        <v>-19.864811613354163</v>
      </c>
      <c r="J7" s="32">
        <f t="shared" si="6"/>
        <v>-419.91982784562123</v>
      </c>
      <c r="K7" s="32">
        <f t="shared" si="6"/>
        <v>-827.97594440253363</v>
      </c>
      <c r="L7" s="32">
        <f t="shared" si="6"/>
        <v>-1244.1931832905843</v>
      </c>
      <c r="M7" s="32">
        <f t="shared" si="6"/>
        <v>-1668.734766956396</v>
      </c>
      <c r="N7" s="32">
        <f t="shared" si="6"/>
        <v>-2101.767182295524</v>
      </c>
      <c r="O7" s="32">
        <f t="shared" si="6"/>
        <v>-2543.4602459414346</v>
      </c>
      <c r="P7" s="32">
        <f t="shared" si="6"/>
        <v>-2993.9871708602636</v>
      </c>
      <c r="Q7" s="32">
        <f t="shared" si="6"/>
        <v>-3453.524634277469</v>
      </c>
      <c r="R7" s="32">
        <f t="shared" si="6"/>
        <v>-3922.2528469630188</v>
      </c>
      <c r="S7" s="32">
        <f t="shared" si="6"/>
        <v>-4400.3556239022791</v>
      </c>
      <c r="T7" s="32">
        <f t="shared" si="6"/>
        <v>-4888.0204563803254</v>
      </c>
      <c r="U7" s="32">
        <f t="shared" si="6"/>
        <v>-5385.4385855079317</v>
      </c>
      <c r="V7" s="32">
        <f t="shared" si="6"/>
        <v>-5892.8050772180904</v>
      </c>
      <c r="W7" s="32">
        <f t="shared" si="6"/>
        <v>-6410.3188987624526</v>
      </c>
      <c r="X7" s="32">
        <f t="shared" si="6"/>
        <v>-6938.1829967377016</v>
      </c>
      <c r="Y7" s="32">
        <f t="shared" si="6"/>
        <v>-7476.6043766724561</v>
      </c>
      <c r="Z7" s="32">
        <f t="shared" si="6"/>
        <v>-8025.7941842059054</v>
      </c>
      <c r="AA7" s="32">
        <f t="shared" si="6"/>
        <v>-8585.9677878900238</v>
      </c>
      <c r="AB7" s="32">
        <f t="shared" si="6"/>
        <v>-9157.3448636478242</v>
      </c>
      <c r="AC7" s="32">
        <f t="shared" si="6"/>
        <v>-9740.1494809207798</v>
      </c>
      <c r="AD7" s="32">
        <f t="shared" si="6"/>
        <v>-10334.610190539195</v>
      </c>
      <c r="AE7" s="32">
        <f t="shared" si="6"/>
        <v>-10940.960114349979</v>
      </c>
      <c r="AF7" s="32">
        <f t="shared" si="6"/>
        <v>-11559.437036636977</v>
      </c>
      <c r="AG7" s="32">
        <f t="shared" si="6"/>
        <v>-12190.283497369715</v>
      </c>
    </row>
    <row r="8" spans="1:33" x14ac:dyDescent="0.3">
      <c r="A8" t="s">
        <v>43</v>
      </c>
      <c r="B8" s="33">
        <f t="shared" si="4"/>
        <v>2221.0157142857142</v>
      </c>
      <c r="C8" s="32">
        <f>Strombilanz!I7+Strombilanz!J7</f>
        <v>977.85995999999989</v>
      </c>
      <c r="D8" s="32">
        <f t="shared" si="2"/>
        <v>1287.576068571429</v>
      </c>
      <c r="E8" s="32">
        <f t="shared" ref="E8:AG8" si="7">D8*(1+$B$3)-$C8</f>
        <v>335.4676299428578</v>
      </c>
      <c r="F8" s="32">
        <f t="shared" si="7"/>
        <v>-635.682977458285</v>
      </c>
      <c r="G8" s="32">
        <f t="shared" si="7"/>
        <v>-1626.2565970074506</v>
      </c>
      <c r="H8" s="32">
        <f t="shared" si="7"/>
        <v>-2636.6416889475995</v>
      </c>
      <c r="I8" s="32">
        <f t="shared" si="7"/>
        <v>-3667.2344827265515</v>
      </c>
      <c r="J8" s="32">
        <f t="shared" si="7"/>
        <v>-4718.4391323810823</v>
      </c>
      <c r="K8" s="32">
        <f t="shared" si="7"/>
        <v>-5790.6678750287037</v>
      </c>
      <c r="L8" s="32">
        <f t="shared" si="7"/>
        <v>-6884.3411925292776</v>
      </c>
      <c r="M8" s="32">
        <f t="shared" si="7"/>
        <v>-7999.8879763798632</v>
      </c>
      <c r="N8" s="32">
        <f t="shared" si="7"/>
        <v>-9137.7456959074607</v>
      </c>
      <c r="O8" s="32">
        <f t="shared" si="7"/>
        <v>-10298.360569825611</v>
      </c>
      <c r="P8" s="32">
        <f t="shared" si="7"/>
        <v>-11482.187741222122</v>
      </c>
      <c r="Q8" s="32">
        <f t="shared" si="7"/>
        <v>-12689.691456046565</v>
      </c>
      <c r="R8" s="32">
        <f t="shared" si="7"/>
        <v>-13921.345245167497</v>
      </c>
      <c r="S8" s="32">
        <f t="shared" si="7"/>
        <v>-15177.632110070846</v>
      </c>
      <c r="T8" s="32">
        <f t="shared" si="7"/>
        <v>-16459.044712272265</v>
      </c>
      <c r="U8" s="32">
        <f t="shared" si="7"/>
        <v>-17766.085566517711</v>
      </c>
      <c r="V8" s="32">
        <f t="shared" si="7"/>
        <v>-19099.267237848067</v>
      </c>
      <c r="W8" s="32">
        <f t="shared" si="7"/>
        <v>-20459.112542605031</v>
      </c>
      <c r="X8" s="32">
        <f t="shared" si="7"/>
        <v>-21846.154753457133</v>
      </c>
      <c r="Y8" s="32">
        <f t="shared" si="7"/>
        <v>-23260.937808526276</v>
      </c>
      <c r="Z8" s="32">
        <f t="shared" si="7"/>
        <v>-24704.016524696803</v>
      </c>
      <c r="AA8" s="32">
        <f t="shared" si="7"/>
        <v>-26175.956815190741</v>
      </c>
      <c r="AB8" s="32">
        <f t="shared" si="7"/>
        <v>-27677.335911494556</v>
      </c>
      <c r="AC8" s="32">
        <f t="shared" si="7"/>
        <v>-29208.74258972445</v>
      </c>
      <c r="AD8" s="32">
        <f t="shared" si="7"/>
        <v>-30770.777401518942</v>
      </c>
      <c r="AE8" s="32">
        <f t="shared" si="7"/>
        <v>-32364.052909549322</v>
      </c>
      <c r="AF8" s="32">
        <f t="shared" si="7"/>
        <v>-33989.193927740307</v>
      </c>
      <c r="AG8" s="32">
        <f t="shared" si="7"/>
        <v>-35646.837766295117</v>
      </c>
    </row>
    <row r="9" spans="1:33" x14ac:dyDescent="0.3">
      <c r="A9" t="s">
        <v>44</v>
      </c>
      <c r="B9" s="33">
        <f t="shared" si="4"/>
        <v>2221.0157142857142</v>
      </c>
      <c r="C9" s="32">
        <f>Strombilanz!I8+Strombilanz!J8</f>
        <v>643.55675999999994</v>
      </c>
      <c r="D9" s="32">
        <f t="shared" si="2"/>
        <v>1621.8792685714288</v>
      </c>
      <c r="E9" s="32">
        <f t="shared" ref="E9:AG9" si="8">D9*(1+$B$3)-$C9</f>
        <v>1010.7600939428576</v>
      </c>
      <c r="F9" s="32">
        <f t="shared" si="8"/>
        <v>387.41853582171484</v>
      </c>
      <c r="G9" s="32">
        <f t="shared" si="8"/>
        <v>-248.38985346185081</v>
      </c>
      <c r="H9" s="32">
        <f t="shared" si="8"/>
        <v>-896.9144105310877</v>
      </c>
      <c r="I9" s="32">
        <f t="shared" si="8"/>
        <v>-1558.4094587417094</v>
      </c>
      <c r="J9" s="32">
        <f t="shared" si="8"/>
        <v>-2233.1344079165438</v>
      </c>
      <c r="K9" s="32">
        <f t="shared" si="8"/>
        <v>-2921.3538560748748</v>
      </c>
      <c r="L9" s="32">
        <f t="shared" si="8"/>
        <v>-3623.3376931963721</v>
      </c>
      <c r="M9" s="32">
        <f t="shared" si="8"/>
        <v>-4339.3612070602994</v>
      </c>
      <c r="N9" s="32">
        <f t="shared" si="8"/>
        <v>-5069.7051912015049</v>
      </c>
      <c r="O9" s="32">
        <f t="shared" si="8"/>
        <v>-5814.6560550255344</v>
      </c>
      <c r="P9" s="32">
        <f t="shared" si="8"/>
        <v>-6574.5059361260446</v>
      </c>
      <c r="Q9" s="32">
        <f t="shared" si="8"/>
        <v>-7349.5528148485664</v>
      </c>
      <c r="R9" s="32">
        <f t="shared" si="8"/>
        <v>-8140.1006311455385</v>
      </c>
      <c r="S9" s="32">
        <f t="shared" si="8"/>
        <v>-8946.4594037684492</v>
      </c>
      <c r="T9" s="32">
        <f t="shared" si="8"/>
        <v>-9768.9453518438186</v>
      </c>
      <c r="U9" s="32">
        <f t="shared" si="8"/>
        <v>-10607.881018880695</v>
      </c>
      <c r="V9" s="32">
        <f t="shared" si="8"/>
        <v>-11463.595399258309</v>
      </c>
      <c r="W9" s="32">
        <f t="shared" si="8"/>
        <v>-12336.424067243475</v>
      </c>
      <c r="X9" s="32">
        <f t="shared" si="8"/>
        <v>-13226.709308588344</v>
      </c>
      <c r="Y9" s="32">
        <f t="shared" si="8"/>
        <v>-14134.800254760112</v>
      </c>
      <c r="Z9" s="32">
        <f t="shared" si="8"/>
        <v>-15061.053019855313</v>
      </c>
      <c r="AA9" s="32">
        <f t="shared" si="8"/>
        <v>-16005.83084025242</v>
      </c>
      <c r="AB9" s="32">
        <f t="shared" si="8"/>
        <v>-16969.504217057471</v>
      </c>
      <c r="AC9" s="32">
        <f t="shared" si="8"/>
        <v>-17952.45106139862</v>
      </c>
      <c r="AD9" s="32">
        <f t="shared" si="8"/>
        <v>-18955.056842626593</v>
      </c>
      <c r="AE9" s="32">
        <f t="shared" si="8"/>
        <v>-19977.714739479125</v>
      </c>
      <c r="AF9" s="32">
        <f t="shared" si="8"/>
        <v>-21020.825794268705</v>
      </c>
      <c r="AG9" s="32">
        <f t="shared" si="8"/>
        <v>-22084.79907015408</v>
      </c>
    </row>
    <row r="10" spans="1:33" x14ac:dyDescent="0.3">
      <c r="A10" t="s">
        <v>45</v>
      </c>
      <c r="B10" s="33">
        <f t="shared" si="4"/>
        <v>2221.0157142857142</v>
      </c>
      <c r="C10" s="32">
        <f>Strombilanz!I9+Strombilanz!J9</f>
        <v>316.83044426880008</v>
      </c>
      <c r="D10" s="32">
        <f t="shared" si="2"/>
        <v>1948.6055843026288</v>
      </c>
      <c r="E10" s="32">
        <f t="shared" ref="E10:AG10" si="9">D10*(1+$B$3)-$C10</f>
        <v>1670.7472517198812</v>
      </c>
      <c r="F10" s="32">
        <f t="shared" si="9"/>
        <v>1387.3317524854788</v>
      </c>
      <c r="G10" s="32">
        <f t="shared" si="9"/>
        <v>1098.2479432663881</v>
      </c>
      <c r="H10" s="32">
        <f t="shared" si="9"/>
        <v>803.38245786291589</v>
      </c>
      <c r="I10" s="32">
        <f t="shared" si="9"/>
        <v>502.61966275137411</v>
      </c>
      <c r="J10" s="32">
        <f t="shared" si="9"/>
        <v>195.84161173760151</v>
      </c>
      <c r="K10" s="32">
        <f t="shared" si="9"/>
        <v>-117.07200029644653</v>
      </c>
      <c r="L10" s="32">
        <f t="shared" si="9"/>
        <v>-436.24388457117556</v>
      </c>
      <c r="M10" s="32">
        <f t="shared" si="9"/>
        <v>-761.79920653139914</v>
      </c>
      <c r="N10" s="32">
        <f t="shared" si="9"/>
        <v>-1093.8656349308271</v>
      </c>
      <c r="O10" s="32">
        <f t="shared" si="9"/>
        <v>-1432.5733918982437</v>
      </c>
      <c r="P10" s="32">
        <f t="shared" si="9"/>
        <v>-1778.0553040050086</v>
      </c>
      <c r="Q10" s="32">
        <f t="shared" si="9"/>
        <v>-2130.4468543539087</v>
      </c>
      <c r="R10" s="32">
        <f t="shared" si="9"/>
        <v>-2489.8862357097869</v>
      </c>
      <c r="S10" s="32">
        <f t="shared" si="9"/>
        <v>-2856.5144046927826</v>
      </c>
      <c r="T10" s="32">
        <f t="shared" si="9"/>
        <v>-3230.4751370554382</v>
      </c>
      <c r="U10" s="32">
        <f t="shared" si="9"/>
        <v>-3611.9150840653469</v>
      </c>
      <c r="V10" s="32">
        <f t="shared" si="9"/>
        <v>-4000.9838300154538</v>
      </c>
      <c r="W10" s="32">
        <f t="shared" si="9"/>
        <v>-4397.8339508845629</v>
      </c>
      <c r="X10" s="32">
        <f t="shared" si="9"/>
        <v>-4802.6210741710547</v>
      </c>
      <c r="Y10" s="32">
        <f t="shared" si="9"/>
        <v>-5215.5039399232764</v>
      </c>
      <c r="Z10" s="32">
        <f t="shared" si="9"/>
        <v>-5636.6444629905427</v>
      </c>
      <c r="AA10" s="32">
        <f t="shared" si="9"/>
        <v>-6066.2077965191538</v>
      </c>
      <c r="AB10" s="32">
        <f t="shared" si="9"/>
        <v>-6504.3623967183375</v>
      </c>
      <c r="AC10" s="32">
        <f t="shared" si="9"/>
        <v>-6951.280088921505</v>
      </c>
      <c r="AD10" s="32">
        <f t="shared" si="9"/>
        <v>-7407.1361349687359</v>
      </c>
      <c r="AE10" s="32">
        <f t="shared" si="9"/>
        <v>-7872.1093019369109</v>
      </c>
      <c r="AF10" s="32">
        <f t="shared" si="9"/>
        <v>-8346.3819322444488</v>
      </c>
      <c r="AG10" s="32">
        <f t="shared" si="9"/>
        <v>-8830.1400151581383</v>
      </c>
    </row>
    <row r="11" spans="1:33" x14ac:dyDescent="0.3">
      <c r="A11" t="s">
        <v>46</v>
      </c>
      <c r="B11" s="33">
        <f t="shared" si="4"/>
        <v>2221.0157142857142</v>
      </c>
      <c r="C11" s="32">
        <f>Strombilanz!I10+Strombilanz!J10</f>
        <v>560.23967999999991</v>
      </c>
      <c r="D11" s="32">
        <f t="shared" si="2"/>
        <v>1705.1963485714289</v>
      </c>
      <c r="E11" s="32">
        <f t="shared" ref="E11:AG11" si="10">D11*(1+$B$3)-$C11</f>
        <v>1179.0605955428575</v>
      </c>
      <c r="F11" s="32">
        <f t="shared" si="10"/>
        <v>642.40212745371468</v>
      </c>
      <c r="G11" s="32">
        <f t="shared" si="10"/>
        <v>95.010490002789084</v>
      </c>
      <c r="H11" s="32">
        <f t="shared" si="10"/>
        <v>-463.32898019715503</v>
      </c>
      <c r="I11" s="32">
        <f t="shared" si="10"/>
        <v>-1032.8352398010979</v>
      </c>
      <c r="J11" s="32">
        <f t="shared" si="10"/>
        <v>-1613.7316245971199</v>
      </c>
      <c r="K11" s="32">
        <f t="shared" si="10"/>
        <v>-2206.245937089062</v>
      </c>
      <c r="L11" s="32">
        <f t="shared" si="10"/>
        <v>-2810.6105358308432</v>
      </c>
      <c r="M11" s="32">
        <f t="shared" si="10"/>
        <v>-3427.0624265474598</v>
      </c>
      <c r="N11" s="32">
        <f t="shared" si="10"/>
        <v>-4055.8433550784093</v>
      </c>
      <c r="O11" s="32">
        <f t="shared" si="10"/>
        <v>-4697.1999021799775</v>
      </c>
      <c r="P11" s="32">
        <f t="shared" si="10"/>
        <v>-5351.3835802235772</v>
      </c>
      <c r="Q11" s="32">
        <f t="shared" si="10"/>
        <v>-6018.6509318280487</v>
      </c>
      <c r="R11" s="32">
        <f t="shared" si="10"/>
        <v>-6699.2636304646094</v>
      </c>
      <c r="S11" s="32">
        <f t="shared" si="10"/>
        <v>-7393.4885830739013</v>
      </c>
      <c r="T11" s="32">
        <f t="shared" si="10"/>
        <v>-8101.5980347353789</v>
      </c>
      <c r="U11" s="32">
        <f t="shared" si="10"/>
        <v>-8823.8696754300872</v>
      </c>
      <c r="V11" s="32">
        <f t="shared" si="10"/>
        <v>-9560.5867489386892</v>
      </c>
      <c r="W11" s="32">
        <f t="shared" si="10"/>
        <v>-10312.038163917463</v>
      </c>
      <c r="X11" s="32">
        <f t="shared" si="10"/>
        <v>-11078.518607195812</v>
      </c>
      <c r="Y11" s="32">
        <f t="shared" si="10"/>
        <v>-11860.32865933973</v>
      </c>
      <c r="Z11" s="32">
        <f t="shared" si="10"/>
        <v>-12657.774912526525</v>
      </c>
      <c r="AA11" s="32">
        <f t="shared" si="10"/>
        <v>-13471.170090777057</v>
      </c>
      <c r="AB11" s="32">
        <f t="shared" si="10"/>
        <v>-14300.8331725926</v>
      </c>
      <c r="AC11" s="32">
        <f t="shared" si="10"/>
        <v>-15147.089516044452</v>
      </c>
      <c r="AD11" s="32">
        <f t="shared" si="10"/>
        <v>-16010.270986365342</v>
      </c>
      <c r="AE11" s="32">
        <f t="shared" si="10"/>
        <v>-16890.716086092649</v>
      </c>
      <c r="AF11" s="32">
        <f t="shared" si="10"/>
        <v>-17788.770087814501</v>
      </c>
      <c r="AG11" s="32">
        <f t="shared" si="10"/>
        <v>-18704.78516957079</v>
      </c>
    </row>
    <row r="12" spans="1:33" x14ac:dyDescent="0.3">
      <c r="A12" t="s">
        <v>47</v>
      </c>
      <c r="B12" s="33">
        <f t="shared" si="4"/>
        <v>2221.0157142857142</v>
      </c>
      <c r="C12" s="32">
        <f>Strombilanz!I11+Strombilanz!J11</f>
        <v>381.64895999999993</v>
      </c>
      <c r="D12" s="32">
        <f t="shared" si="2"/>
        <v>1883.7870685714288</v>
      </c>
      <c r="E12" s="32">
        <f t="shared" ref="E12:AG12" si="11">D12*(1+$B$3)-$C12</f>
        <v>1539.8138499428574</v>
      </c>
      <c r="F12" s="32">
        <f t="shared" si="11"/>
        <v>1188.9611669417145</v>
      </c>
      <c r="G12" s="32">
        <f t="shared" si="11"/>
        <v>831.09143028054882</v>
      </c>
      <c r="H12" s="32">
        <f t="shared" si="11"/>
        <v>466.06429888615986</v>
      </c>
      <c r="I12" s="32">
        <f t="shared" si="11"/>
        <v>93.736624863883151</v>
      </c>
      <c r="J12" s="32">
        <f t="shared" si="11"/>
        <v>-286.03760263883913</v>
      </c>
      <c r="K12" s="32">
        <f t="shared" si="11"/>
        <v>-673.40731469161585</v>
      </c>
      <c r="L12" s="32">
        <f t="shared" si="11"/>
        <v>-1068.5244209854482</v>
      </c>
      <c r="M12" s="32">
        <f t="shared" si="11"/>
        <v>-1471.5438694051572</v>
      </c>
      <c r="N12" s="32">
        <f t="shared" si="11"/>
        <v>-1882.6237067932605</v>
      </c>
      <c r="O12" s="32">
        <f t="shared" si="11"/>
        <v>-2301.9251409291255</v>
      </c>
      <c r="P12" s="32">
        <f t="shared" si="11"/>
        <v>-2729.6126037477079</v>
      </c>
      <c r="Q12" s="32">
        <f t="shared" si="11"/>
        <v>-3165.853815822662</v>
      </c>
      <c r="R12" s="32">
        <f t="shared" si="11"/>
        <v>-3610.8198521391155</v>
      </c>
      <c r="S12" s="32">
        <f t="shared" si="11"/>
        <v>-4064.6852091818978</v>
      </c>
      <c r="T12" s="32">
        <f t="shared" si="11"/>
        <v>-4527.6278733655354</v>
      </c>
      <c r="U12" s="32">
        <f t="shared" si="11"/>
        <v>-4999.829390832846</v>
      </c>
      <c r="V12" s="32">
        <f t="shared" si="11"/>
        <v>-5481.4749386495023</v>
      </c>
      <c r="W12" s="32">
        <f t="shared" si="11"/>
        <v>-5972.7533974224916</v>
      </c>
      <c r="X12" s="32">
        <f t="shared" si="11"/>
        <v>-6473.8574253709412</v>
      </c>
      <c r="Y12" s="32">
        <f t="shared" si="11"/>
        <v>-6984.9835338783596</v>
      </c>
      <c r="Z12" s="32">
        <f t="shared" si="11"/>
        <v>-7506.3321645559263</v>
      </c>
      <c r="AA12" s="32">
        <f t="shared" si="11"/>
        <v>-8038.1077678470447</v>
      </c>
      <c r="AB12" s="32">
        <f t="shared" si="11"/>
        <v>-8580.5188832039858</v>
      </c>
      <c r="AC12" s="32">
        <f t="shared" si="11"/>
        <v>-9133.7782208680655</v>
      </c>
      <c r="AD12" s="32">
        <f t="shared" si="11"/>
        <v>-9698.1027452854269</v>
      </c>
      <c r="AE12" s="32">
        <f t="shared" si="11"/>
        <v>-10273.713760191136</v>
      </c>
      <c r="AF12" s="32">
        <f t="shared" si="11"/>
        <v>-10860.83699539496</v>
      </c>
      <c r="AG12" s="32">
        <f t="shared" si="11"/>
        <v>-11459.70269530286</v>
      </c>
    </row>
    <row r="13" spans="1:33" x14ac:dyDescent="0.3">
      <c r="A13" t="s">
        <v>49</v>
      </c>
      <c r="B13" s="33">
        <f t="shared" si="4"/>
        <v>2221.0157142857142</v>
      </c>
      <c r="C13" s="32">
        <f>Strombilanz!I12+Strombilanz!J12</f>
        <v>889.54404</v>
      </c>
      <c r="D13" s="32">
        <f t="shared" si="2"/>
        <v>1375.8919885714288</v>
      </c>
      <c r="E13" s="32">
        <f t="shared" ref="E13:AG13" si="12">D13*(1+$B$3)-$C13</f>
        <v>513.86578834285729</v>
      </c>
      <c r="F13" s="32">
        <f t="shared" si="12"/>
        <v>-365.40093589028561</v>
      </c>
      <c r="G13" s="32">
        <f t="shared" si="12"/>
        <v>-1262.2529946080913</v>
      </c>
      <c r="H13" s="32">
        <f t="shared" si="12"/>
        <v>-2177.0420945002534</v>
      </c>
      <c r="I13" s="32">
        <f t="shared" si="12"/>
        <v>-3110.1269763902583</v>
      </c>
      <c r="J13" s="32">
        <f t="shared" si="12"/>
        <v>-4061.8735559180632</v>
      </c>
      <c r="K13" s="32">
        <f t="shared" si="12"/>
        <v>-5032.655067036424</v>
      </c>
      <c r="L13" s="32">
        <f t="shared" si="12"/>
        <v>-6022.8522083771522</v>
      </c>
      <c r="M13" s="32">
        <f t="shared" si="12"/>
        <v>-7032.8532925446953</v>
      </c>
      <c r="N13" s="32">
        <f t="shared" si="12"/>
        <v>-8063.0543983955895</v>
      </c>
      <c r="O13" s="32">
        <f t="shared" si="12"/>
        <v>-9113.8595263635016</v>
      </c>
      <c r="P13" s="32">
        <f t="shared" si="12"/>
        <v>-10185.680756890772</v>
      </c>
      <c r="Q13" s="32">
        <f t="shared" si="12"/>
        <v>-11278.938412028589</v>
      </c>
      <c r="R13" s="32">
        <f t="shared" si="12"/>
        <v>-12394.061220269161</v>
      </c>
      <c r="S13" s="32">
        <f t="shared" si="12"/>
        <v>-13531.486484674546</v>
      </c>
      <c r="T13" s="32">
        <f t="shared" si="12"/>
        <v>-14691.660254368038</v>
      </c>
      <c r="U13" s="32">
        <f t="shared" si="12"/>
        <v>-15875.0374994554</v>
      </c>
      <c r="V13" s="32">
        <f t="shared" si="12"/>
        <v>-17082.082289444508</v>
      </c>
      <c r="W13" s="32">
        <f t="shared" si="12"/>
        <v>-18313.267975233401</v>
      </c>
      <c r="X13" s="32">
        <f t="shared" si="12"/>
        <v>-19569.07737473807</v>
      </c>
      <c r="Y13" s="32">
        <f t="shared" si="12"/>
        <v>-20850.002962232833</v>
      </c>
      <c r="Z13" s="32">
        <f t="shared" si="12"/>
        <v>-22156.547061477489</v>
      </c>
      <c r="AA13" s="32">
        <f t="shared" si="12"/>
        <v>-23489.222042707039</v>
      </c>
      <c r="AB13" s="32">
        <f t="shared" si="12"/>
        <v>-24848.550523561182</v>
      </c>
      <c r="AC13" s="32">
        <f t="shared" si="12"/>
        <v>-26235.065574032407</v>
      </c>
      <c r="AD13" s="32">
        <f t="shared" si="12"/>
        <v>-27649.310925513055</v>
      </c>
      <c r="AE13" s="32">
        <f t="shared" si="12"/>
        <v>-29091.841184023317</v>
      </c>
      <c r="AF13" s="32">
        <f t="shared" si="12"/>
        <v>-30563.222047703784</v>
      </c>
      <c r="AG13" s="32">
        <f t="shared" si="12"/>
        <v>-32064.030528657862</v>
      </c>
    </row>
    <row r="14" spans="1:33" x14ac:dyDescent="0.3">
      <c r="A14" t="s">
        <v>25</v>
      </c>
      <c r="B14" s="33">
        <f t="shared" si="4"/>
        <v>2221.0157142857142</v>
      </c>
      <c r="C14" s="32">
        <f>Strombilanz!I14+Strombilanz!J14</f>
        <v>0</v>
      </c>
      <c r="D14" s="32">
        <f t="shared" si="2"/>
        <v>2265.4360285714288</v>
      </c>
      <c r="E14" s="32">
        <f t="shared" ref="E14" si="13">D14+$D14*$B$3-$C14</f>
        <v>2310.7447491428575</v>
      </c>
      <c r="F14" s="32">
        <f t="shared" ref="F14:H14" si="14">E14+$D14*$B$3-$C14</f>
        <v>2356.0534697142862</v>
      </c>
      <c r="G14" s="32">
        <f t="shared" si="14"/>
        <v>2401.3621902857149</v>
      </c>
      <c r="H14" s="32">
        <f t="shared" si="14"/>
        <v>2446.6709108571436</v>
      </c>
      <c r="I14" s="32">
        <f t="shared" ref="I14:R14" si="15">H14+$D14*$B$3-$C14</f>
        <v>2491.9796314285722</v>
      </c>
      <c r="J14" s="32">
        <f t="shared" si="15"/>
        <v>2537.2883520000009</v>
      </c>
      <c r="K14" s="32">
        <f t="shared" si="15"/>
        <v>2582.5970725714296</v>
      </c>
      <c r="L14" s="32">
        <f t="shared" si="15"/>
        <v>2627.9057931428583</v>
      </c>
      <c r="M14" s="32">
        <f t="shared" si="15"/>
        <v>2673.214513714287</v>
      </c>
      <c r="N14" s="32">
        <f t="shared" si="15"/>
        <v>2718.5232342857157</v>
      </c>
      <c r="O14" s="32">
        <f t="shared" si="15"/>
        <v>2763.8319548571444</v>
      </c>
      <c r="P14" s="32">
        <f t="shared" si="15"/>
        <v>2809.1406754285731</v>
      </c>
      <c r="Q14" s="32">
        <f t="shared" si="15"/>
        <v>2854.4493960000018</v>
      </c>
      <c r="R14" s="32">
        <f t="shared" si="15"/>
        <v>2899.7581165714305</v>
      </c>
      <c r="S14" s="32">
        <f t="shared" ref="S14" si="16">R14+$D14*$B$3-$C14</f>
        <v>2945.0668371428592</v>
      </c>
      <c r="T14" s="32"/>
      <c r="U14" s="32"/>
      <c r="V14" s="32">
        <f t="shared" ref="V14" si="17">U14+$D14*$B$3-$C14</f>
        <v>45.308720571428573</v>
      </c>
      <c r="W14" s="32"/>
      <c r="X14" s="32"/>
      <c r="Y14" s="32"/>
      <c r="Z14" s="32"/>
      <c r="AA14" s="32"/>
      <c r="AB14" s="32"/>
      <c r="AC14" s="32"/>
      <c r="AD14" s="32"/>
      <c r="AE14" s="32"/>
      <c r="AF14" s="32"/>
      <c r="AG14" s="32"/>
    </row>
    <row r="15" spans="1:33" x14ac:dyDescent="0.3">
      <c r="A15" t="s">
        <v>22</v>
      </c>
      <c r="C15" s="32">
        <f>SUM(C3:C14)</f>
        <v>5575.5177242687987</v>
      </c>
      <c r="D15" s="13"/>
      <c r="E15" s="13"/>
      <c r="F15" s="13"/>
      <c r="G15" s="13"/>
      <c r="H15" s="13"/>
      <c r="I15" s="13"/>
      <c r="J15" s="13"/>
      <c r="K15" s="13"/>
      <c r="L15" s="13"/>
      <c r="M15" s="13"/>
      <c r="N15" s="13"/>
      <c r="O15" s="13"/>
      <c r="P15" s="13"/>
      <c r="Q15" s="13"/>
      <c r="R15" s="13"/>
      <c r="S15" s="13"/>
      <c r="T15" s="13"/>
      <c r="U15" s="13"/>
      <c r="V15" s="13"/>
    </row>
    <row r="16" spans="1:33" x14ac:dyDescent="0.3">
      <c r="A16" s="1" t="str">
        <f>Ergebnis!B5</f>
        <v>Dachmiete</v>
      </c>
      <c r="C16" s="13"/>
      <c r="D16" s="18">
        <f>Ergebnis!D5</f>
        <v>0</v>
      </c>
      <c r="E16" s="18">
        <f>Ergebnis!E5</f>
        <v>0</v>
      </c>
      <c r="F16" s="18">
        <f>Ergebnis!F5</f>
        <v>0</v>
      </c>
      <c r="G16" s="18">
        <f>Ergebnis!G5</f>
        <v>0</v>
      </c>
      <c r="H16" s="18">
        <f>Ergebnis!H5</f>
        <v>0</v>
      </c>
      <c r="I16" s="18">
        <f>Ergebnis!I5</f>
        <v>0</v>
      </c>
      <c r="J16" s="18">
        <f>Ergebnis!J5</f>
        <v>0</v>
      </c>
      <c r="K16" s="18">
        <f>Ergebnis!K5</f>
        <v>0</v>
      </c>
      <c r="L16" s="18">
        <f>Ergebnis!L5</f>
        <v>0</v>
      </c>
      <c r="M16" s="18">
        <f>Ergebnis!M5</f>
        <v>0</v>
      </c>
      <c r="N16" s="18">
        <f>Ergebnis!N5</f>
        <v>0</v>
      </c>
      <c r="O16" s="13">
        <f>Ergebnis!O5</f>
        <v>0</v>
      </c>
      <c r="P16" s="13">
        <f>Ergebnis!P5</f>
        <v>0</v>
      </c>
      <c r="Q16" s="13">
        <f>Ergebnis!Q5</f>
        <v>0</v>
      </c>
      <c r="R16" s="13">
        <f>Ergebnis!R5</f>
        <v>0</v>
      </c>
      <c r="S16" s="13">
        <f>Ergebnis!S5</f>
        <v>0</v>
      </c>
      <c r="T16" s="13">
        <f>Ergebnis!T5</f>
        <v>0</v>
      </c>
      <c r="U16" s="13">
        <f>Ergebnis!U5</f>
        <v>0</v>
      </c>
      <c r="V16" s="13">
        <f>Ergebnis!V5</f>
        <v>0</v>
      </c>
      <c r="W16" s="13">
        <f>Ergebnis!W5</f>
        <v>0</v>
      </c>
      <c r="X16" s="13">
        <f>Ergebnis!X5</f>
        <v>0</v>
      </c>
      <c r="Y16" s="13">
        <f>Ergebnis!Y5</f>
        <v>0</v>
      </c>
      <c r="Z16" s="13">
        <f>Ergebnis!Z5</f>
        <v>0</v>
      </c>
      <c r="AA16" s="13">
        <f>Ergebnis!AA5</f>
        <v>0</v>
      </c>
      <c r="AB16" s="13">
        <f>Ergebnis!AB5</f>
        <v>0</v>
      </c>
      <c r="AC16" s="13">
        <f>Ergebnis!AC5</f>
        <v>0</v>
      </c>
      <c r="AD16" s="13">
        <f>Ergebnis!AD5</f>
        <v>0</v>
      </c>
      <c r="AE16" s="13">
        <f>Ergebnis!AE5</f>
        <v>0</v>
      </c>
      <c r="AF16" s="13">
        <f>Ergebnis!AF5</f>
        <v>0</v>
      </c>
      <c r="AG16" s="13">
        <f>Ergebnis!AG5</f>
        <v>0</v>
      </c>
    </row>
    <row r="17" spans="1:33" x14ac:dyDescent="0.3">
      <c r="A17" s="1" t="str">
        <f>Ergebnis!B6</f>
        <v>Versicherung</v>
      </c>
      <c r="C17" s="13"/>
      <c r="D17" s="18">
        <f>Ergebnis!D6</f>
        <v>151</v>
      </c>
      <c r="E17" s="18">
        <f>Ergebnis!E6</f>
        <v>152.35899999999998</v>
      </c>
      <c r="F17" s="18">
        <f>Ergebnis!F6</f>
        <v>153.73023099999997</v>
      </c>
      <c r="G17" s="18">
        <f>Ergebnis!G6</f>
        <v>155.11380307899995</v>
      </c>
      <c r="H17" s="18">
        <f>Ergebnis!H6</f>
        <v>156.50982730671095</v>
      </c>
      <c r="I17" s="18">
        <f>Ergebnis!I6</f>
        <v>157.91841575247133</v>
      </c>
      <c r="J17" s="18">
        <f>Ergebnis!J6</f>
        <v>159.33968149424356</v>
      </c>
      <c r="K17" s="18">
        <f>Ergebnis!K6</f>
        <v>160.77373862769173</v>
      </c>
      <c r="L17" s="18">
        <f>Ergebnis!L6</f>
        <v>162.22070227534093</v>
      </c>
      <c r="M17" s="18">
        <f>Ergebnis!M6</f>
        <v>163.68068859581896</v>
      </c>
      <c r="N17" s="18">
        <f>Ergebnis!N6</f>
        <v>165.15381479318131</v>
      </c>
      <c r="O17" s="13">
        <f>Ergebnis!O6</f>
        <v>166.64019912631991</v>
      </c>
      <c r="P17" s="13">
        <f>Ergebnis!P6</f>
        <v>168.13996091845678</v>
      </c>
      <c r="Q17" s="13">
        <f>Ergebnis!Q6</f>
        <v>169.65322056672287</v>
      </c>
      <c r="R17" s="13">
        <f>Ergebnis!R6</f>
        <v>171.18009955182336</v>
      </c>
      <c r="S17" s="13">
        <f>Ergebnis!S6</f>
        <v>172.72072044778974</v>
      </c>
      <c r="T17" s="13">
        <f>Ergebnis!T6</f>
        <v>174.27520693181984</v>
      </c>
      <c r="U17" s="13">
        <f>Ergebnis!U6</f>
        <v>175.84368379420619</v>
      </c>
      <c r="V17" s="13">
        <f>Ergebnis!V6</f>
        <v>177.42627694835403</v>
      </c>
      <c r="W17" s="13">
        <f>Ergebnis!W6</f>
        <v>179.0231134408892</v>
      </c>
      <c r="X17" s="13">
        <f>Ergebnis!X6</f>
        <v>180.63432146185718</v>
      </c>
      <c r="Y17" s="13">
        <f>Ergebnis!Y6</f>
        <v>182.26003035501387</v>
      </c>
      <c r="Z17" s="13">
        <f>Ergebnis!Z6</f>
        <v>183.90037062820898</v>
      </c>
      <c r="AA17" s="13">
        <f>Ergebnis!AA6</f>
        <v>185.55547396386282</v>
      </c>
      <c r="AB17" s="13">
        <f>Ergebnis!AB6</f>
        <v>187.22547322953756</v>
      </c>
      <c r="AC17" s="13">
        <f>Ergebnis!AC6</f>
        <v>188.91050248860338</v>
      </c>
      <c r="AD17" s="13">
        <f>Ergebnis!AD6</f>
        <v>190.61069701100081</v>
      </c>
      <c r="AE17" s="13">
        <f>Ergebnis!AE6</f>
        <v>192.32619328409979</v>
      </c>
      <c r="AF17" s="13">
        <f>Ergebnis!AF6</f>
        <v>194.05712902365667</v>
      </c>
      <c r="AG17" s="13">
        <f>Ergebnis!AG6</f>
        <v>195.80364318486957</v>
      </c>
    </row>
    <row r="18" spans="1:33" x14ac:dyDescent="0.3">
      <c r="A18" s="1" t="str">
        <f>Ergebnis!B10</f>
        <v>Monitoring</v>
      </c>
      <c r="C18" s="13"/>
      <c r="D18" s="18">
        <f>Ergebnis!D10</f>
        <v>1100</v>
      </c>
      <c r="E18" s="18">
        <f>Ergebnis!E10</f>
        <v>1109.8999999999999</v>
      </c>
      <c r="F18" s="18">
        <f>Ergebnis!F10</f>
        <v>1119.8890999999996</v>
      </c>
      <c r="G18" s="18">
        <f>Ergebnis!G10</f>
        <v>1129.9681018999995</v>
      </c>
      <c r="H18" s="18">
        <f>Ergebnis!H10</f>
        <v>1140.1378148170993</v>
      </c>
      <c r="I18" s="18">
        <f>Ergebnis!I10</f>
        <v>1150.399055150453</v>
      </c>
      <c r="J18" s="18">
        <f>Ergebnis!J10</f>
        <v>1160.7526466468071</v>
      </c>
      <c r="K18" s="18">
        <f>Ergebnis!K10</f>
        <v>1171.1994204666282</v>
      </c>
      <c r="L18" s="18">
        <f>Ergebnis!L10</f>
        <v>1181.7402152508278</v>
      </c>
      <c r="M18" s="18">
        <f>Ergebnis!M10</f>
        <v>1192.375877188085</v>
      </c>
      <c r="N18" s="18">
        <f>Ergebnis!N10</f>
        <v>1203.1072600827777</v>
      </c>
      <c r="O18" s="13">
        <f>Ergebnis!O10</f>
        <v>1213.9352254235225</v>
      </c>
      <c r="P18" s="13">
        <f>Ergebnis!P10</f>
        <v>1224.8606424523341</v>
      </c>
      <c r="Q18" s="13">
        <f>Ergebnis!Q10</f>
        <v>1235.8843882344049</v>
      </c>
      <c r="R18" s="13">
        <f>Ergebnis!R10</f>
        <v>1247.0073477285143</v>
      </c>
      <c r="S18" s="13">
        <f>Ergebnis!S10</f>
        <v>1258.2304138580707</v>
      </c>
      <c r="T18" s="13">
        <f>Ergebnis!T10</f>
        <v>1269.5544875827932</v>
      </c>
      <c r="U18" s="13">
        <f>Ergebnis!U10</f>
        <v>1280.9804779710382</v>
      </c>
      <c r="V18" s="13">
        <f>Ergebnis!V10</f>
        <v>1292.5093022727774</v>
      </c>
      <c r="W18" s="13">
        <f>Ergebnis!W10</f>
        <v>1304.1418859932323</v>
      </c>
      <c r="X18" s="13">
        <f>Ergebnis!X10</f>
        <v>1315.8791629671714</v>
      </c>
      <c r="Y18" s="13">
        <f>Ergebnis!Y10</f>
        <v>1327.7220754338757</v>
      </c>
      <c r="Z18" s="13">
        <f>Ergebnis!Z10</f>
        <v>1339.6715741127805</v>
      </c>
      <c r="AA18" s="13">
        <f>Ergebnis!AA10</f>
        <v>1351.7286182797955</v>
      </c>
      <c r="AB18" s="13">
        <f>Ergebnis!AB10</f>
        <v>1363.8941758443134</v>
      </c>
      <c r="AC18" s="13">
        <f>Ergebnis!AC10</f>
        <v>1376.1692234269121</v>
      </c>
      <c r="AD18" s="13">
        <f>Ergebnis!AD10</f>
        <v>1388.5547464377541</v>
      </c>
      <c r="AE18" s="13">
        <f>Ergebnis!AE10</f>
        <v>1401.0517391556939</v>
      </c>
      <c r="AF18" s="13">
        <f>Ergebnis!AF10</f>
        <v>1413.6612048080949</v>
      </c>
      <c r="AG18" s="13">
        <f>Ergebnis!AG10</f>
        <v>1426.3841556513676</v>
      </c>
    </row>
    <row r="19" spans="1:33" s="20" customFormat="1" x14ac:dyDescent="0.3">
      <c r="A19" s="19" t="s">
        <v>34</v>
      </c>
      <c r="C19" s="21"/>
      <c r="D19" s="22">
        <f>SUM(D16:D18)</f>
        <v>1251</v>
      </c>
      <c r="E19" s="22">
        <f t="shared" ref="E19:AG19" si="18">SUM(E16:E18)</f>
        <v>1262.2589999999998</v>
      </c>
      <c r="F19" s="22">
        <f t="shared" si="18"/>
        <v>1273.6193309999996</v>
      </c>
      <c r="G19" s="22">
        <f t="shared" si="18"/>
        <v>1285.0819049789995</v>
      </c>
      <c r="H19" s="22">
        <f t="shared" si="18"/>
        <v>1296.6476421238103</v>
      </c>
      <c r="I19" s="22">
        <f t="shared" si="18"/>
        <v>1308.3174709029245</v>
      </c>
      <c r="J19" s="22">
        <f t="shared" si="18"/>
        <v>1320.0923281410505</v>
      </c>
      <c r="K19" s="22">
        <f t="shared" si="18"/>
        <v>1331.97315909432</v>
      </c>
      <c r="L19" s="22">
        <f t="shared" si="18"/>
        <v>1343.9609175261687</v>
      </c>
      <c r="M19" s="22">
        <f t="shared" si="18"/>
        <v>1356.056565783904</v>
      </c>
      <c r="N19" s="22">
        <f t="shared" si="18"/>
        <v>1368.2610748759589</v>
      </c>
      <c r="O19" s="21">
        <f t="shared" si="18"/>
        <v>1380.5754245498424</v>
      </c>
      <c r="P19" s="21">
        <f t="shared" si="18"/>
        <v>1393.0006033707909</v>
      </c>
      <c r="Q19" s="21">
        <f t="shared" si="18"/>
        <v>1405.5376088011278</v>
      </c>
      <c r="R19" s="21">
        <f t="shared" si="18"/>
        <v>1418.1874472803377</v>
      </c>
      <c r="S19" s="21">
        <f t="shared" si="18"/>
        <v>1430.9511343058605</v>
      </c>
      <c r="T19" s="21">
        <f t="shared" si="18"/>
        <v>1443.829694514613</v>
      </c>
      <c r="U19" s="21">
        <f t="shared" si="18"/>
        <v>1456.8241617652443</v>
      </c>
      <c r="V19" s="21">
        <f t="shared" si="18"/>
        <v>1469.9355792211313</v>
      </c>
      <c r="W19" s="21">
        <f t="shared" si="18"/>
        <v>1483.1649994341215</v>
      </c>
      <c r="X19" s="21">
        <f t="shared" si="18"/>
        <v>1496.5134844290285</v>
      </c>
      <c r="Y19" s="21">
        <f t="shared" si="18"/>
        <v>1509.9821057888896</v>
      </c>
      <c r="Z19" s="21">
        <f t="shared" si="18"/>
        <v>1523.5719447409895</v>
      </c>
      <c r="AA19" s="21">
        <f t="shared" si="18"/>
        <v>1537.2840922436583</v>
      </c>
      <c r="AB19" s="21">
        <f t="shared" si="18"/>
        <v>1551.119649073851</v>
      </c>
      <c r="AC19" s="21">
        <f t="shared" si="18"/>
        <v>1565.0797259155156</v>
      </c>
      <c r="AD19" s="21">
        <f t="shared" si="18"/>
        <v>1579.165443448755</v>
      </c>
      <c r="AE19" s="21">
        <f t="shared" si="18"/>
        <v>1593.3779324397938</v>
      </c>
      <c r="AF19" s="21">
        <f t="shared" si="18"/>
        <v>1607.7183338317516</v>
      </c>
      <c r="AG19" s="21">
        <f t="shared" si="18"/>
        <v>1622.1877988362371</v>
      </c>
    </row>
    <row r="20" spans="1:33" s="24" customFormat="1" ht="15" thickBot="1" x14ac:dyDescent="0.35">
      <c r="A20" s="23" t="s">
        <v>87</v>
      </c>
      <c r="C20" s="25"/>
      <c r="D20" s="26">
        <f>D19/3</f>
        <v>417</v>
      </c>
      <c r="E20" s="26">
        <f t="shared" ref="E20:AG20" si="19">E19/3</f>
        <v>420.75299999999993</v>
      </c>
      <c r="F20" s="26">
        <f t="shared" si="19"/>
        <v>424.5397769999999</v>
      </c>
      <c r="G20" s="26">
        <f t="shared" si="19"/>
        <v>428.36063499299985</v>
      </c>
      <c r="H20" s="26">
        <f t="shared" si="19"/>
        <v>432.21588070793678</v>
      </c>
      <c r="I20" s="26">
        <f t="shared" si="19"/>
        <v>436.10582363430814</v>
      </c>
      <c r="J20" s="26">
        <f t="shared" si="19"/>
        <v>440.03077604701684</v>
      </c>
      <c r="K20" s="26">
        <f t="shared" si="19"/>
        <v>443.99105303144</v>
      </c>
      <c r="L20" s="26">
        <f t="shared" si="19"/>
        <v>447.98697250872289</v>
      </c>
      <c r="M20" s="26">
        <f t="shared" si="19"/>
        <v>452.01885526130133</v>
      </c>
      <c r="N20" s="26">
        <f t="shared" si="19"/>
        <v>456.08702495865299</v>
      </c>
      <c r="O20" s="25">
        <f t="shared" si="19"/>
        <v>460.19180818328078</v>
      </c>
      <c r="P20" s="25">
        <f t="shared" si="19"/>
        <v>464.33353445693029</v>
      </c>
      <c r="Q20" s="25">
        <f t="shared" si="19"/>
        <v>468.51253626704261</v>
      </c>
      <c r="R20" s="25">
        <f t="shared" si="19"/>
        <v>472.72914909344587</v>
      </c>
      <c r="S20" s="25">
        <f t="shared" si="19"/>
        <v>476.98371143528681</v>
      </c>
      <c r="T20" s="25">
        <f t="shared" si="19"/>
        <v>481.27656483820437</v>
      </c>
      <c r="U20" s="25">
        <f t="shared" si="19"/>
        <v>485.60805392174808</v>
      </c>
      <c r="V20" s="25">
        <f t="shared" si="19"/>
        <v>489.97852640704377</v>
      </c>
      <c r="W20" s="25">
        <f t="shared" si="19"/>
        <v>494.38833314470713</v>
      </c>
      <c r="X20" s="25">
        <f t="shared" si="19"/>
        <v>498.83782814300952</v>
      </c>
      <c r="Y20" s="25">
        <f t="shared" si="19"/>
        <v>503.32736859629654</v>
      </c>
      <c r="Z20" s="25">
        <f t="shared" si="19"/>
        <v>507.85731491366317</v>
      </c>
      <c r="AA20" s="25">
        <f t="shared" si="19"/>
        <v>512.42803074788605</v>
      </c>
      <c r="AB20" s="25">
        <f t="shared" si="19"/>
        <v>517.03988302461698</v>
      </c>
      <c r="AC20" s="25">
        <f t="shared" si="19"/>
        <v>521.69324197183857</v>
      </c>
      <c r="AD20" s="25">
        <f t="shared" si="19"/>
        <v>526.388481149585</v>
      </c>
      <c r="AE20" s="25">
        <f t="shared" si="19"/>
        <v>531.12597747993129</v>
      </c>
      <c r="AF20" s="25">
        <f t="shared" si="19"/>
        <v>535.90611127725049</v>
      </c>
      <c r="AG20" s="25">
        <f t="shared" si="19"/>
        <v>540.72926627874574</v>
      </c>
    </row>
    <row r="21" spans="1:33" x14ac:dyDescent="0.3">
      <c r="C21" s="13"/>
      <c r="D21" s="13"/>
      <c r="E21" s="13"/>
      <c r="F21" s="13"/>
      <c r="G21" s="13"/>
      <c r="H21" s="13"/>
      <c r="I21" s="13"/>
      <c r="J21" s="13"/>
      <c r="K21" s="13"/>
      <c r="L21" s="13"/>
      <c r="M21" s="13"/>
      <c r="N21" s="13"/>
      <c r="O21" s="13"/>
      <c r="P21" s="13"/>
      <c r="Q21" s="13"/>
      <c r="R21" s="13"/>
      <c r="S21" s="13"/>
      <c r="T21" s="13"/>
      <c r="U21" s="13"/>
      <c r="V21" s="13"/>
    </row>
    <row r="22" spans="1:33" ht="30" customHeight="1" x14ac:dyDescent="0.3">
      <c r="A22" s="93" t="s">
        <v>28</v>
      </c>
      <c r="B22" s="219" t="s">
        <v>83</v>
      </c>
      <c r="C22" s="219"/>
      <c r="D22" s="219"/>
      <c r="E22" s="219"/>
      <c r="F22" s="219"/>
      <c r="G22" s="219"/>
      <c r="H22" s="219"/>
      <c r="I22" s="219"/>
      <c r="J22" s="219"/>
      <c r="K22" s="219"/>
      <c r="L22" s="219"/>
      <c r="M22" s="219"/>
      <c r="N22" s="219"/>
      <c r="O22" s="219"/>
      <c r="P22" s="219"/>
      <c r="Q22" s="219"/>
      <c r="R22" s="219"/>
      <c r="S22" s="219"/>
      <c r="T22" s="219"/>
      <c r="U22" s="219"/>
      <c r="V22" s="13"/>
    </row>
    <row r="23" spans="1:33" x14ac:dyDescent="0.3">
      <c r="A23" s="93" t="s">
        <v>31</v>
      </c>
      <c r="B23" s="219" t="s">
        <v>66</v>
      </c>
      <c r="C23" s="219"/>
      <c r="D23" s="219"/>
      <c r="E23" s="219"/>
      <c r="F23" s="219"/>
      <c r="G23" s="219"/>
      <c r="H23" s="219"/>
      <c r="I23" s="219"/>
      <c r="J23" s="219"/>
      <c r="K23" s="219"/>
      <c r="L23" s="219"/>
      <c r="M23" s="219"/>
      <c r="N23" s="219"/>
      <c r="O23" s="219"/>
      <c r="P23" s="219"/>
      <c r="Q23" s="219"/>
      <c r="R23" s="219"/>
      <c r="S23" s="219"/>
      <c r="T23" s="219"/>
      <c r="U23" s="219"/>
      <c r="V23" s="13"/>
    </row>
    <row r="24" spans="1:33" ht="30" customHeight="1" x14ac:dyDescent="0.3">
      <c r="A24" s="93" t="s">
        <v>29</v>
      </c>
      <c r="B24" s="219" t="s">
        <v>84</v>
      </c>
      <c r="C24" s="219"/>
      <c r="D24" s="219"/>
      <c r="E24" s="219"/>
      <c r="F24" s="219"/>
      <c r="G24" s="219"/>
      <c r="H24" s="219"/>
      <c r="I24" s="219"/>
      <c r="J24" s="219"/>
      <c r="K24" s="219"/>
      <c r="L24" s="219"/>
      <c r="M24" s="219"/>
      <c r="N24" s="219"/>
      <c r="O24" s="219"/>
      <c r="P24" s="219"/>
      <c r="Q24" s="219"/>
      <c r="R24" s="219"/>
      <c r="S24" s="219"/>
      <c r="T24" s="219"/>
      <c r="U24" s="219"/>
    </row>
    <row r="25" spans="1:33" x14ac:dyDescent="0.3">
      <c r="A25" s="93" t="s">
        <v>30</v>
      </c>
      <c r="B25" s="219" t="s">
        <v>85</v>
      </c>
      <c r="C25" s="219"/>
      <c r="D25" s="219"/>
      <c r="E25" s="219"/>
      <c r="F25" s="219"/>
      <c r="G25" s="219"/>
      <c r="H25" s="219"/>
      <c r="I25" s="219"/>
      <c r="J25" s="219"/>
      <c r="K25" s="219"/>
      <c r="L25" s="219"/>
      <c r="M25" s="219"/>
      <c r="N25" s="219"/>
      <c r="O25" s="219"/>
      <c r="P25" s="219"/>
      <c r="Q25" s="219"/>
      <c r="R25" s="219"/>
      <c r="S25" s="219"/>
      <c r="T25" s="219"/>
      <c r="U25" s="219"/>
    </row>
    <row r="26" spans="1:33" ht="30" customHeight="1" x14ac:dyDescent="0.3">
      <c r="A26" s="93" t="s">
        <v>32</v>
      </c>
      <c r="B26" s="219" t="s">
        <v>86</v>
      </c>
      <c r="C26" s="219"/>
      <c r="D26" s="219"/>
      <c r="E26" s="219"/>
      <c r="F26" s="219"/>
      <c r="G26" s="219"/>
      <c r="H26" s="219"/>
      <c r="I26" s="219"/>
      <c r="J26" s="219"/>
      <c r="K26" s="219"/>
      <c r="L26" s="219"/>
      <c r="M26" s="219"/>
      <c r="N26" s="219"/>
      <c r="O26" s="219"/>
      <c r="P26" s="219"/>
      <c r="Q26" s="219"/>
      <c r="R26" s="219"/>
      <c r="S26" s="219"/>
      <c r="T26" s="219"/>
      <c r="U26" s="219"/>
    </row>
    <row r="27" spans="1:33" x14ac:dyDescent="0.3">
      <c r="A27" s="93" t="s">
        <v>33</v>
      </c>
      <c r="B27" s="219" t="s">
        <v>67</v>
      </c>
      <c r="C27" s="219"/>
      <c r="D27" s="219"/>
      <c r="E27" s="219"/>
      <c r="F27" s="219"/>
      <c r="G27" s="219"/>
      <c r="H27" s="219"/>
      <c r="I27" s="219"/>
      <c r="J27" s="219"/>
      <c r="K27" s="219"/>
      <c r="L27" s="219"/>
      <c r="M27" s="219"/>
      <c r="N27" s="219"/>
      <c r="O27" s="219"/>
      <c r="P27" s="219"/>
      <c r="Q27" s="219"/>
      <c r="R27" s="219"/>
      <c r="S27" s="219"/>
      <c r="T27" s="219"/>
      <c r="U27" s="219"/>
    </row>
  </sheetData>
  <mergeCells count="6">
    <mergeCell ref="B27:U27"/>
    <mergeCell ref="B22:U22"/>
    <mergeCell ref="B23:U23"/>
    <mergeCell ref="B24:U24"/>
    <mergeCell ref="B25:U25"/>
    <mergeCell ref="B26:U2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00B050"/>
    <pageSetUpPr fitToPage="1"/>
  </sheetPr>
  <dimension ref="A1:TV40"/>
  <sheetViews>
    <sheetView workbookViewId="0">
      <pane xSplit="1" ySplit="2" topLeftCell="B3" activePane="bottomRight" state="frozen"/>
      <selection pane="topRight" activeCell="B1" sqref="B1"/>
      <selection pane="bottomLeft" activeCell="A2" sqref="A2"/>
      <selection pane="bottomRight" activeCell="PV13" sqref="PV13"/>
    </sheetView>
  </sheetViews>
  <sheetFormatPr baseColWidth="10" defaultColWidth="11.44140625" defaultRowHeight="13.2" outlineLevelCol="1" x14ac:dyDescent="0.25"/>
  <cols>
    <col min="1" max="1" width="30.5546875" style="68" customWidth="1"/>
    <col min="2" max="2" width="6.33203125" style="68" customWidth="1"/>
    <col min="3" max="3" width="5.6640625" style="68" bestFit="1" customWidth="1"/>
    <col min="4" max="4" width="3.44140625" style="69" bestFit="1" customWidth="1"/>
    <col min="5" max="5" width="8.6640625" style="69" customWidth="1" outlineLevel="1"/>
    <col min="6" max="6" width="34" style="68" customWidth="1" outlineLevel="1"/>
    <col min="7" max="7" width="5.5546875" style="69" customWidth="1" outlineLevel="1"/>
    <col min="8" max="8" width="17.5546875" style="68" bestFit="1" customWidth="1" outlineLevel="1"/>
    <col min="9" max="9" width="15.5546875" style="69" customWidth="1" outlineLevel="1"/>
    <col min="10" max="10" width="10.33203125" style="69" bestFit="1" customWidth="1"/>
    <col min="11" max="11" width="18.109375" style="69" bestFit="1" customWidth="1"/>
    <col min="12" max="12" width="11" style="69" bestFit="1" customWidth="1" outlineLevel="1"/>
    <col min="13" max="13" width="20.33203125" style="68" bestFit="1" customWidth="1" outlineLevel="1"/>
    <col min="14" max="14" width="5" style="69" customWidth="1" outlineLevel="1" collapsed="1"/>
    <col min="15" max="15" width="3.5546875" style="68" customWidth="1" outlineLevel="1"/>
    <col min="16" max="16" width="7.6640625" style="69" customWidth="1" outlineLevel="1"/>
    <col min="17" max="17" width="10.6640625" style="69" customWidth="1" outlineLevel="1"/>
    <col min="18" max="18" width="14.6640625" style="73" bestFit="1" customWidth="1" outlineLevel="1"/>
    <col min="19" max="19" width="7.109375" style="69" customWidth="1" outlineLevel="1"/>
    <col min="20" max="20" width="13.44140625" style="69" customWidth="1" outlineLevel="1"/>
    <col min="21" max="21" width="7.109375" style="69" customWidth="1" outlineLevel="1"/>
    <col min="22" max="22" width="23.33203125" style="68" bestFit="1" customWidth="1" outlineLevel="1"/>
    <col min="23" max="23" width="12.44140625" style="72" customWidth="1" outlineLevel="1"/>
    <col min="24" max="24" width="11.88671875" style="72" customWidth="1"/>
    <col min="25" max="25" width="12.5546875" style="72" customWidth="1"/>
    <col min="26" max="26" width="6.6640625" style="69" bestFit="1" customWidth="1"/>
    <col min="27" max="27" width="11.88671875" style="68" bestFit="1" customWidth="1"/>
    <col min="28" max="28" width="12.109375" style="68" customWidth="1"/>
    <col min="29" max="29" width="9" style="68" customWidth="1"/>
    <col min="30" max="30" width="10.109375" style="68" customWidth="1"/>
    <col min="31" max="31" width="10.33203125" style="68" customWidth="1"/>
    <col min="32" max="32" width="10.5546875" style="68" hidden="1" customWidth="1"/>
    <col min="33" max="33" width="11.109375" style="68" hidden="1" customWidth="1"/>
    <col min="34" max="35" width="11.109375" style="68" customWidth="1"/>
    <col min="36" max="36" width="7.88671875" style="68" customWidth="1"/>
    <col min="37" max="37" width="9.88671875" style="68" customWidth="1"/>
    <col min="38" max="38" width="7.6640625" style="68" customWidth="1"/>
    <col min="39" max="39" width="8.5546875" style="68" hidden="1" customWidth="1"/>
    <col min="40" max="40" width="11.44140625" style="68" hidden="1" customWidth="1"/>
    <col min="41" max="41" width="11.44140625" style="68" customWidth="1"/>
    <col min="42" max="42" width="12.44140625" style="68" bestFit="1" customWidth="1"/>
    <col min="43" max="45" width="11.44140625" style="68"/>
    <col min="46" max="47" width="0" style="68" hidden="1" customWidth="1"/>
    <col min="48" max="52" width="12.44140625" style="68" customWidth="1"/>
    <col min="53" max="54" width="12.44140625" style="68" hidden="1" customWidth="1"/>
    <col min="55" max="59" width="12.44140625" style="68" customWidth="1"/>
    <col min="60" max="61" width="12.44140625" style="68" hidden="1" customWidth="1"/>
    <col min="62" max="66" width="12.44140625" style="68" customWidth="1"/>
    <col min="67" max="68" width="12.44140625" style="68" hidden="1" customWidth="1"/>
    <col min="69" max="73" width="12.44140625" style="68" customWidth="1"/>
    <col min="74" max="75" width="12.44140625" style="68" hidden="1" customWidth="1"/>
    <col min="76" max="80" width="12.44140625" style="68" customWidth="1"/>
    <col min="81" max="82" width="12.44140625" style="68" hidden="1" customWidth="1"/>
    <col min="83" max="87" width="12.44140625" style="68" customWidth="1"/>
    <col min="88" max="89" width="12.44140625" style="68" hidden="1" customWidth="1"/>
    <col min="90" max="94" width="12.44140625" style="68" customWidth="1"/>
    <col min="95" max="96" width="12.44140625" style="68" hidden="1" customWidth="1"/>
    <col min="97" max="101" width="12.44140625" style="68" customWidth="1"/>
    <col min="102" max="103" width="12.44140625" style="68" hidden="1" customWidth="1"/>
    <col min="104" max="108" width="12.44140625" style="68" customWidth="1"/>
    <col min="109" max="110" width="12.44140625" style="68" hidden="1" customWidth="1"/>
    <col min="111" max="115" width="12.44140625" style="68" customWidth="1"/>
    <col min="116" max="117" width="12.44140625" style="68" hidden="1" customWidth="1"/>
    <col min="118" max="122" width="12.44140625" style="68" customWidth="1"/>
    <col min="123" max="124" width="12.44140625" style="68" hidden="1" customWidth="1"/>
    <col min="125" max="129" width="12.44140625" style="68" customWidth="1"/>
    <col min="130" max="131" width="12.44140625" style="68" hidden="1" customWidth="1"/>
    <col min="132" max="136" width="12.44140625" style="68" customWidth="1"/>
    <col min="137" max="138" width="12.44140625" style="68" hidden="1" customWidth="1"/>
    <col min="139" max="143" width="12.44140625" style="68" customWidth="1"/>
    <col min="144" max="145" width="12.44140625" style="68" hidden="1" customWidth="1"/>
    <col min="146" max="150" width="12.44140625" style="68" customWidth="1"/>
    <col min="151" max="152" width="12.44140625" style="68" hidden="1" customWidth="1"/>
    <col min="153" max="157" width="12.44140625" style="68" customWidth="1"/>
    <col min="158" max="159" width="12.44140625" style="68" hidden="1" customWidth="1"/>
    <col min="160" max="164" width="12.44140625" style="68" customWidth="1"/>
    <col min="165" max="166" width="12.44140625" style="68" hidden="1" customWidth="1"/>
    <col min="167" max="171" width="12.44140625" style="68" customWidth="1"/>
    <col min="172" max="173" width="12.44140625" style="68" hidden="1" customWidth="1"/>
    <col min="174" max="178" width="12.44140625" style="68" customWidth="1"/>
    <col min="179" max="180" width="12.44140625" style="68" hidden="1" customWidth="1"/>
    <col min="181" max="185" width="12.44140625" style="68" customWidth="1"/>
    <col min="186" max="187" width="12.44140625" style="68" hidden="1" customWidth="1"/>
    <col min="188" max="199" width="12.44140625" style="68" customWidth="1"/>
    <col min="200" max="201" width="12.44140625" style="68" hidden="1" customWidth="1"/>
    <col min="202" max="206" width="12.44140625" style="68" customWidth="1"/>
    <col min="207" max="208" width="12.44140625" style="68" hidden="1" customWidth="1"/>
    <col min="209" max="220" width="12.44140625" style="68" customWidth="1"/>
    <col min="221" max="222" width="12.44140625" style="68" hidden="1" customWidth="1"/>
    <col min="223" max="234" width="12.44140625" style="68" customWidth="1"/>
    <col min="235" max="236" width="12.44140625" style="68" hidden="1" customWidth="1"/>
    <col min="237" max="241" width="12.44140625" style="68" customWidth="1"/>
    <col min="242" max="243" width="12.44140625" style="68" hidden="1" customWidth="1"/>
    <col min="244" max="248" width="12.44140625" style="68" customWidth="1"/>
    <col min="249" max="250" width="12.44140625" style="68" hidden="1" customWidth="1"/>
    <col min="251" max="255" width="12.44140625" style="68" customWidth="1"/>
    <col min="256" max="257" width="12.44140625" style="68" hidden="1" customWidth="1"/>
    <col min="258" max="262" width="12.44140625" style="68" customWidth="1"/>
    <col min="263" max="264" width="12.44140625" style="68" hidden="1" customWidth="1"/>
    <col min="265" max="276" width="12.44140625" style="68" customWidth="1"/>
    <col min="277" max="278" width="12.44140625" style="68" hidden="1" customWidth="1"/>
    <col min="279" max="290" width="12.44140625" style="68" customWidth="1"/>
    <col min="291" max="292" width="12.44140625" style="68" hidden="1" customWidth="1"/>
    <col min="293" max="297" width="12.44140625" style="68" customWidth="1"/>
    <col min="298" max="299" width="12.44140625" style="68" hidden="1" customWidth="1"/>
    <col min="300" max="304" width="12.44140625" style="68" customWidth="1"/>
    <col min="305" max="306" width="12.44140625" style="68" hidden="1" customWidth="1"/>
    <col min="307" max="311" width="12.44140625" style="68" customWidth="1"/>
    <col min="312" max="313" width="12.44140625" style="68" hidden="1" customWidth="1"/>
    <col min="314" max="318" width="12.44140625" style="68" customWidth="1"/>
    <col min="319" max="320" width="12.44140625" style="68" hidden="1" customWidth="1"/>
    <col min="321" max="325" width="12.44140625" style="68" customWidth="1"/>
    <col min="326" max="327" width="12.44140625" style="68" hidden="1" customWidth="1"/>
    <col min="328" max="332" width="12.44140625" style="68" customWidth="1"/>
    <col min="333" max="334" width="12.44140625" style="68" hidden="1" customWidth="1"/>
    <col min="335" max="339" width="12.44140625" style="68" customWidth="1"/>
    <col min="340" max="341" width="12.44140625" style="68" hidden="1" customWidth="1"/>
    <col min="342" max="346" width="12.44140625" style="68" customWidth="1"/>
    <col min="347" max="348" width="12.44140625" style="68" hidden="1" customWidth="1"/>
    <col min="349" max="353" width="12.44140625" style="68" customWidth="1"/>
    <col min="354" max="355" width="12.44140625" style="68" hidden="1" customWidth="1"/>
    <col min="356" max="360" width="12.44140625" style="68" customWidth="1"/>
    <col min="361" max="362" width="12.44140625" style="68" hidden="1" customWidth="1"/>
    <col min="363" max="367" width="12.44140625" style="68" customWidth="1"/>
    <col min="368" max="369" width="12.44140625" style="68" hidden="1" customWidth="1"/>
    <col min="370" max="374" width="12.44140625" style="68" customWidth="1"/>
    <col min="375" max="376" width="12.44140625" style="68" hidden="1" customWidth="1"/>
    <col min="377" max="381" width="12.44140625" style="68" customWidth="1"/>
    <col min="382" max="383" width="12.44140625" style="68" hidden="1" customWidth="1"/>
    <col min="384" max="384" width="12.44140625" style="68" customWidth="1"/>
    <col min="385" max="385" width="11.44140625" style="68"/>
    <col min="386" max="386" width="8.5546875" style="69" customWidth="1"/>
    <col min="387" max="436" width="8.5546875" style="68" customWidth="1"/>
    <col min="437" max="489" width="11.44140625" style="128"/>
    <col min="490" max="541" width="8.5546875" style="68" customWidth="1"/>
    <col min="542" max="542" width="11.44140625" style="128"/>
    <col min="543" max="16384" width="11.44140625" style="68"/>
  </cols>
  <sheetData>
    <row r="1" spans="1:542" ht="13.8" thickBot="1" x14ac:dyDescent="0.3">
      <c r="AB1" s="68">
        <v>0</v>
      </c>
      <c r="AC1" s="68">
        <v>1</v>
      </c>
      <c r="AD1" s="68">
        <v>1</v>
      </c>
      <c r="AE1" s="68">
        <v>1</v>
      </c>
      <c r="AF1" s="68">
        <v>1</v>
      </c>
      <c r="AG1" s="68">
        <v>1</v>
      </c>
      <c r="AH1" s="68">
        <v>1</v>
      </c>
      <c r="AI1" s="68">
        <f>AB1+1</f>
        <v>1</v>
      </c>
      <c r="AJ1" s="68">
        <f t="shared" ref="AJ1:BN1" si="0">AC1+1</f>
        <v>2</v>
      </c>
      <c r="AK1" s="68">
        <f t="shared" si="0"/>
        <v>2</v>
      </c>
      <c r="AL1" s="68">
        <f t="shared" si="0"/>
        <v>2</v>
      </c>
      <c r="AM1" s="68">
        <f t="shared" si="0"/>
        <v>2</v>
      </c>
      <c r="AN1" s="68">
        <f t="shared" si="0"/>
        <v>2</v>
      </c>
      <c r="AO1" s="68">
        <f t="shared" si="0"/>
        <v>2</v>
      </c>
      <c r="AP1" s="68">
        <f t="shared" si="0"/>
        <v>2</v>
      </c>
      <c r="AQ1" s="68">
        <f t="shared" si="0"/>
        <v>3</v>
      </c>
      <c r="AR1" s="68">
        <f t="shared" si="0"/>
        <v>3</v>
      </c>
      <c r="AS1" s="68">
        <f t="shared" si="0"/>
        <v>3</v>
      </c>
      <c r="AT1" s="68">
        <f t="shared" si="0"/>
        <v>3</v>
      </c>
      <c r="AU1" s="68">
        <f t="shared" si="0"/>
        <v>3</v>
      </c>
      <c r="AV1" s="68">
        <f t="shared" si="0"/>
        <v>3</v>
      </c>
      <c r="AW1" s="68">
        <f t="shared" si="0"/>
        <v>3</v>
      </c>
      <c r="AX1" s="68">
        <f t="shared" si="0"/>
        <v>4</v>
      </c>
      <c r="AY1" s="68">
        <f t="shared" si="0"/>
        <v>4</v>
      </c>
      <c r="AZ1" s="68">
        <f t="shared" si="0"/>
        <v>4</v>
      </c>
      <c r="BA1" s="68">
        <f t="shared" si="0"/>
        <v>4</v>
      </c>
      <c r="BB1" s="68">
        <f t="shared" si="0"/>
        <v>4</v>
      </c>
      <c r="BC1" s="68">
        <f t="shared" si="0"/>
        <v>4</v>
      </c>
      <c r="BD1" s="68">
        <f t="shared" si="0"/>
        <v>4</v>
      </c>
      <c r="BE1" s="68">
        <f t="shared" si="0"/>
        <v>5</v>
      </c>
      <c r="BF1" s="68">
        <f t="shared" si="0"/>
        <v>5</v>
      </c>
      <c r="BG1" s="68">
        <f t="shared" si="0"/>
        <v>5</v>
      </c>
      <c r="BH1" s="68">
        <f t="shared" si="0"/>
        <v>5</v>
      </c>
      <c r="BI1" s="68">
        <f t="shared" si="0"/>
        <v>5</v>
      </c>
      <c r="BJ1" s="68">
        <f t="shared" si="0"/>
        <v>5</v>
      </c>
      <c r="BK1" s="68">
        <f t="shared" si="0"/>
        <v>5</v>
      </c>
      <c r="BL1" s="68">
        <f t="shared" si="0"/>
        <v>6</v>
      </c>
      <c r="BM1" s="68">
        <f t="shared" si="0"/>
        <v>6</v>
      </c>
      <c r="BN1" s="68">
        <f t="shared" si="0"/>
        <v>6</v>
      </c>
      <c r="BO1" s="68">
        <f t="shared" ref="BO1" si="1">BH1+1</f>
        <v>6</v>
      </c>
      <c r="BP1" s="68">
        <f t="shared" ref="BP1" si="2">BI1+1</f>
        <v>6</v>
      </c>
      <c r="BQ1" s="68">
        <f t="shared" ref="BQ1" si="3">BJ1+1</f>
        <v>6</v>
      </c>
      <c r="BR1" s="68">
        <f t="shared" ref="BR1" si="4">BK1+1</f>
        <v>6</v>
      </c>
      <c r="BS1" s="68">
        <f t="shared" ref="BS1" si="5">BL1+1</f>
        <v>7</v>
      </c>
      <c r="BT1" s="68">
        <f t="shared" ref="BT1" si="6">BM1+1</f>
        <v>7</v>
      </c>
      <c r="BU1" s="68">
        <f t="shared" ref="BU1" si="7">BN1+1</f>
        <v>7</v>
      </c>
      <c r="BV1" s="68">
        <f t="shared" ref="BV1" si="8">BO1+1</f>
        <v>7</v>
      </c>
      <c r="BW1" s="68">
        <f t="shared" ref="BW1" si="9">BP1+1</f>
        <v>7</v>
      </c>
      <c r="BX1" s="68">
        <f t="shared" ref="BX1" si="10">BQ1+1</f>
        <v>7</v>
      </c>
      <c r="BY1" s="68">
        <f t="shared" ref="BY1" si="11">BR1+1</f>
        <v>7</v>
      </c>
      <c r="BZ1" s="68">
        <f t="shared" ref="BZ1" si="12">BS1+1</f>
        <v>8</v>
      </c>
      <c r="CA1" s="68">
        <f t="shared" ref="CA1" si="13">BT1+1</f>
        <v>8</v>
      </c>
      <c r="CB1" s="68">
        <f t="shared" ref="CB1" si="14">BU1+1</f>
        <v>8</v>
      </c>
      <c r="CC1" s="68">
        <f t="shared" ref="CC1" si="15">BV1+1</f>
        <v>8</v>
      </c>
      <c r="CD1" s="68">
        <f t="shared" ref="CD1" si="16">BW1+1</f>
        <v>8</v>
      </c>
      <c r="CE1" s="68">
        <f t="shared" ref="CE1" si="17">BX1+1</f>
        <v>8</v>
      </c>
      <c r="CF1" s="68">
        <f t="shared" ref="CF1" si="18">BY1+1</f>
        <v>8</v>
      </c>
      <c r="CG1" s="68">
        <f t="shared" ref="CG1" si="19">BZ1+1</f>
        <v>9</v>
      </c>
      <c r="CH1" s="68">
        <f t="shared" ref="CH1" si="20">CA1+1</f>
        <v>9</v>
      </c>
      <c r="CI1" s="68">
        <f t="shared" ref="CI1" si="21">CB1+1</f>
        <v>9</v>
      </c>
      <c r="CJ1" s="68">
        <f t="shared" ref="CJ1" si="22">CC1+1</f>
        <v>9</v>
      </c>
      <c r="CK1" s="68">
        <f t="shared" ref="CK1" si="23">CD1+1</f>
        <v>9</v>
      </c>
      <c r="CL1" s="68">
        <f t="shared" ref="CL1" si="24">CE1+1</f>
        <v>9</v>
      </c>
      <c r="CM1" s="68">
        <f t="shared" ref="CM1" si="25">CF1+1</f>
        <v>9</v>
      </c>
      <c r="CN1" s="68">
        <f t="shared" ref="CN1" si="26">CG1+1</f>
        <v>10</v>
      </c>
      <c r="CO1" s="68">
        <f t="shared" ref="CO1" si="27">CH1+1</f>
        <v>10</v>
      </c>
      <c r="CP1" s="68">
        <f t="shared" ref="CP1" si="28">CI1+1</f>
        <v>10</v>
      </c>
      <c r="CQ1" s="68">
        <f t="shared" ref="CQ1" si="29">CJ1+1</f>
        <v>10</v>
      </c>
      <c r="CR1" s="68">
        <f t="shared" ref="CR1:CS1" si="30">CK1+1</f>
        <v>10</v>
      </c>
      <c r="CS1" s="68">
        <f t="shared" si="30"/>
        <v>10</v>
      </c>
      <c r="CT1" s="68">
        <f t="shared" ref="CT1" si="31">CM1+1</f>
        <v>10</v>
      </c>
      <c r="CU1" s="68">
        <f t="shared" ref="CU1" si="32">CN1+1</f>
        <v>11</v>
      </c>
      <c r="CV1" s="68">
        <f t="shared" ref="CV1" si="33">CO1+1</f>
        <v>11</v>
      </c>
      <c r="CW1" s="68">
        <f t="shared" ref="CW1" si="34">CP1+1</f>
        <v>11</v>
      </c>
      <c r="CX1" s="68">
        <f t="shared" ref="CX1" si="35">CQ1+1</f>
        <v>11</v>
      </c>
      <c r="CY1" s="68">
        <f t="shared" ref="CY1" si="36">CR1+1</f>
        <v>11</v>
      </c>
      <c r="CZ1" s="68">
        <f t="shared" ref="CZ1" si="37">CS1+1</f>
        <v>11</v>
      </c>
      <c r="DA1" s="68">
        <f t="shared" ref="DA1" si="38">CT1+1</f>
        <v>11</v>
      </c>
      <c r="DB1" s="68">
        <f t="shared" ref="DB1" si="39">CU1+1</f>
        <v>12</v>
      </c>
      <c r="DC1" s="68">
        <f t="shared" ref="DC1" si="40">CV1+1</f>
        <v>12</v>
      </c>
      <c r="DD1" s="68">
        <f t="shared" ref="DD1" si="41">CW1+1</f>
        <v>12</v>
      </c>
      <c r="DE1" s="68">
        <f t="shared" ref="DE1" si="42">CX1+1</f>
        <v>12</v>
      </c>
      <c r="DF1" s="68">
        <f t="shared" ref="DF1" si="43">CY1+1</f>
        <v>12</v>
      </c>
      <c r="DG1" s="68">
        <f t="shared" ref="DG1" si="44">CZ1+1</f>
        <v>12</v>
      </c>
      <c r="DH1" s="68">
        <f t="shared" ref="DH1" si="45">DA1+1</f>
        <v>12</v>
      </c>
      <c r="DI1" s="68">
        <f t="shared" ref="DI1" si="46">DB1+1</f>
        <v>13</v>
      </c>
      <c r="DJ1" s="68">
        <f t="shared" ref="DJ1" si="47">DC1+1</f>
        <v>13</v>
      </c>
      <c r="DK1" s="68">
        <f t="shared" ref="DK1" si="48">DD1+1</f>
        <v>13</v>
      </c>
      <c r="DL1" s="68">
        <f t="shared" ref="DL1" si="49">DE1+1</f>
        <v>13</v>
      </c>
      <c r="DM1" s="68">
        <f t="shared" ref="DM1" si="50">DF1+1</f>
        <v>13</v>
      </c>
      <c r="DN1" s="68">
        <f t="shared" ref="DN1" si="51">DG1+1</f>
        <v>13</v>
      </c>
      <c r="DO1" s="68">
        <f t="shared" ref="DO1" si="52">DH1+1</f>
        <v>13</v>
      </c>
      <c r="DP1" s="68">
        <f t="shared" ref="DP1" si="53">DI1+1</f>
        <v>14</v>
      </c>
      <c r="DQ1" s="68">
        <f t="shared" ref="DQ1" si="54">DJ1+1</f>
        <v>14</v>
      </c>
      <c r="DR1" s="68">
        <f t="shared" ref="DR1" si="55">DK1+1</f>
        <v>14</v>
      </c>
      <c r="DS1" s="68">
        <f t="shared" ref="DS1" si="56">DL1+1</f>
        <v>14</v>
      </c>
      <c r="DT1" s="68">
        <f t="shared" ref="DT1" si="57">DM1+1</f>
        <v>14</v>
      </c>
      <c r="DU1" s="68">
        <f t="shared" ref="DU1" si="58">DN1+1</f>
        <v>14</v>
      </c>
      <c r="DV1" s="68">
        <f t="shared" ref="DV1" si="59">DO1+1</f>
        <v>14</v>
      </c>
      <c r="DW1" s="68">
        <f t="shared" ref="DW1:DX1" si="60">DP1+1</f>
        <v>15</v>
      </c>
      <c r="DX1" s="68">
        <f t="shared" si="60"/>
        <v>15</v>
      </c>
      <c r="DY1" s="68">
        <f t="shared" ref="DY1" si="61">DR1+1</f>
        <v>15</v>
      </c>
      <c r="DZ1" s="68">
        <f t="shared" ref="DZ1" si="62">DS1+1</f>
        <v>15</v>
      </c>
      <c r="EA1" s="68">
        <f t="shared" ref="EA1" si="63">DT1+1</f>
        <v>15</v>
      </c>
      <c r="EB1" s="68">
        <f t="shared" ref="EB1" si="64">DU1+1</f>
        <v>15</v>
      </c>
      <c r="EC1" s="68">
        <f t="shared" ref="EC1" si="65">DV1+1</f>
        <v>15</v>
      </c>
      <c r="ED1" s="68">
        <f t="shared" ref="ED1" si="66">DW1+1</f>
        <v>16</v>
      </c>
      <c r="EE1" s="68">
        <f t="shared" ref="EE1" si="67">DX1+1</f>
        <v>16</v>
      </c>
      <c r="EF1" s="68">
        <f t="shared" ref="EF1" si="68">DY1+1</f>
        <v>16</v>
      </c>
      <c r="EG1" s="68">
        <f t="shared" ref="EG1" si="69">DZ1+1</f>
        <v>16</v>
      </c>
      <c r="EH1" s="68">
        <f t="shared" ref="EH1" si="70">EA1+1</f>
        <v>16</v>
      </c>
      <c r="EI1" s="68">
        <f t="shared" ref="EI1" si="71">EB1+1</f>
        <v>16</v>
      </c>
      <c r="EJ1" s="68">
        <f t="shared" ref="EJ1" si="72">EC1+1</f>
        <v>16</v>
      </c>
      <c r="EK1" s="68">
        <f t="shared" ref="EK1" si="73">ED1+1</f>
        <v>17</v>
      </c>
      <c r="EL1" s="68">
        <f t="shared" ref="EL1" si="74">EE1+1</f>
        <v>17</v>
      </c>
      <c r="EM1" s="68">
        <f t="shared" ref="EM1" si="75">EF1+1</f>
        <v>17</v>
      </c>
      <c r="EN1" s="68">
        <f t="shared" ref="EN1" si="76">EG1+1</f>
        <v>17</v>
      </c>
      <c r="EO1" s="68">
        <f t="shared" ref="EO1" si="77">EH1+1</f>
        <v>17</v>
      </c>
      <c r="EP1" s="68">
        <f t="shared" ref="EP1" si="78">EI1+1</f>
        <v>17</v>
      </c>
      <c r="EQ1" s="68">
        <f t="shared" ref="EQ1" si="79">EJ1+1</f>
        <v>17</v>
      </c>
      <c r="ER1" s="68">
        <f t="shared" ref="ER1" si="80">EK1+1</f>
        <v>18</v>
      </c>
      <c r="ES1" s="68">
        <f t="shared" ref="ES1" si="81">EL1+1</f>
        <v>18</v>
      </c>
      <c r="ET1" s="68">
        <f t="shared" ref="ET1" si="82">EM1+1</f>
        <v>18</v>
      </c>
      <c r="EU1" s="68">
        <f t="shared" ref="EU1" si="83">EN1+1</f>
        <v>18</v>
      </c>
      <c r="EV1" s="68">
        <f t="shared" ref="EV1" si="84">EO1+1</f>
        <v>18</v>
      </c>
      <c r="EW1" s="68">
        <f t="shared" ref="EW1" si="85">EP1+1</f>
        <v>18</v>
      </c>
      <c r="EX1" s="68">
        <f t="shared" ref="EX1" si="86">EQ1+1</f>
        <v>18</v>
      </c>
      <c r="EY1" s="68">
        <f t="shared" ref="EY1" si="87">ER1+1</f>
        <v>19</v>
      </c>
      <c r="EZ1" s="68">
        <f t="shared" ref="EZ1" si="88">ES1+1</f>
        <v>19</v>
      </c>
      <c r="FA1" s="68">
        <f t="shared" ref="FA1" si="89">ET1+1</f>
        <v>19</v>
      </c>
      <c r="FB1" s="68">
        <f t="shared" ref="FB1:FC1" si="90">EU1+1</f>
        <v>19</v>
      </c>
      <c r="FC1" s="68">
        <f t="shared" si="90"/>
        <v>19</v>
      </c>
      <c r="FD1" s="68">
        <f t="shared" ref="FD1" si="91">EW1+1</f>
        <v>19</v>
      </c>
      <c r="FE1" s="68">
        <f t="shared" ref="FE1" si="92">EX1+1</f>
        <v>19</v>
      </c>
      <c r="FF1" s="68">
        <f t="shared" ref="FF1" si="93">EY1+1</f>
        <v>20</v>
      </c>
      <c r="FG1" s="68">
        <f t="shared" ref="FG1" si="94">EZ1+1</f>
        <v>20</v>
      </c>
      <c r="FH1" s="68">
        <f t="shared" ref="FH1" si="95">FA1+1</f>
        <v>20</v>
      </c>
      <c r="FI1" s="68">
        <f t="shared" ref="FI1" si="96">FB1+1</f>
        <v>20</v>
      </c>
      <c r="FJ1" s="68">
        <f t="shared" ref="FJ1" si="97">FC1+1</f>
        <v>20</v>
      </c>
      <c r="FK1" s="68">
        <f t="shared" ref="FK1" si="98">FD1+1</f>
        <v>20</v>
      </c>
      <c r="FL1" s="68">
        <f t="shared" ref="FL1" si="99">FE1+1</f>
        <v>20</v>
      </c>
      <c r="FM1" s="68">
        <f t="shared" ref="FM1" si="100">FF1+1</f>
        <v>21</v>
      </c>
      <c r="FN1" s="68">
        <f t="shared" ref="FN1" si="101">FG1+1</f>
        <v>21</v>
      </c>
      <c r="FO1" s="68">
        <f t="shared" ref="FO1" si="102">FH1+1</f>
        <v>21</v>
      </c>
      <c r="FP1" s="68">
        <f t="shared" ref="FP1" si="103">FI1+1</f>
        <v>21</v>
      </c>
      <c r="FQ1" s="68">
        <f t="shared" ref="FQ1" si="104">FJ1+1</f>
        <v>21</v>
      </c>
      <c r="FR1" s="68">
        <f t="shared" ref="FR1" si="105">FK1+1</f>
        <v>21</v>
      </c>
      <c r="FS1" s="68">
        <f t="shared" ref="FS1" si="106">FL1+1</f>
        <v>21</v>
      </c>
      <c r="FT1" s="68">
        <f t="shared" ref="FT1" si="107">FM1+1</f>
        <v>22</v>
      </c>
      <c r="FU1" s="68">
        <f t="shared" ref="FU1" si="108">FN1+1</f>
        <v>22</v>
      </c>
      <c r="FV1" s="68">
        <f t="shared" ref="FV1" si="109">FO1+1</f>
        <v>22</v>
      </c>
      <c r="FW1" s="68">
        <f t="shared" ref="FW1" si="110">FP1+1</f>
        <v>22</v>
      </c>
      <c r="FX1" s="68">
        <f t="shared" ref="FX1" si="111">FQ1+1</f>
        <v>22</v>
      </c>
      <c r="FY1" s="68">
        <f t="shared" ref="FY1" si="112">FR1+1</f>
        <v>22</v>
      </c>
      <c r="FZ1" s="68">
        <f t="shared" ref="FZ1" si="113">FS1+1</f>
        <v>22</v>
      </c>
      <c r="GA1" s="68">
        <f t="shared" ref="GA1" si="114">FT1+1</f>
        <v>23</v>
      </c>
      <c r="GB1" s="68">
        <f t="shared" ref="GB1" si="115">FU1+1</f>
        <v>23</v>
      </c>
      <c r="GC1" s="68">
        <f t="shared" ref="GC1" si="116">FV1+1</f>
        <v>23</v>
      </c>
      <c r="GD1" s="68">
        <f t="shared" ref="GD1" si="117">FW1+1</f>
        <v>23</v>
      </c>
      <c r="GE1" s="68">
        <f t="shared" ref="GE1" si="118">FX1+1</f>
        <v>23</v>
      </c>
      <c r="GF1" s="68">
        <f t="shared" ref="GF1" si="119">FY1+1</f>
        <v>23</v>
      </c>
      <c r="GG1" s="68">
        <f t="shared" ref="GG1" si="120">FZ1+1</f>
        <v>23</v>
      </c>
      <c r="GH1" s="68">
        <f t="shared" ref="GH1" si="121">GA1+1</f>
        <v>24</v>
      </c>
      <c r="GI1" s="68">
        <f t="shared" ref="GI1" si="122">GB1+1</f>
        <v>24</v>
      </c>
      <c r="GJ1" s="68">
        <f t="shared" ref="GJ1" si="123">GC1+1</f>
        <v>24</v>
      </c>
      <c r="GK1" s="68">
        <f t="shared" ref="GK1" si="124">GD1+1</f>
        <v>24</v>
      </c>
      <c r="GL1" s="68">
        <f t="shared" ref="GL1" si="125">GE1+1</f>
        <v>24</v>
      </c>
      <c r="GM1" s="68">
        <f t="shared" ref="GM1" si="126">GF1+1</f>
        <v>24</v>
      </c>
      <c r="GN1" s="68">
        <f t="shared" ref="GN1" si="127">GG1+1</f>
        <v>24</v>
      </c>
      <c r="GO1" s="68">
        <f t="shared" ref="GO1" si="128">GH1+1</f>
        <v>25</v>
      </c>
      <c r="GP1" s="68">
        <f t="shared" ref="GP1" si="129">GI1+1</f>
        <v>25</v>
      </c>
      <c r="GQ1" s="68">
        <f t="shared" ref="GQ1" si="130">GJ1+1</f>
        <v>25</v>
      </c>
      <c r="GR1" s="68">
        <f t="shared" ref="GR1" si="131">GK1+1</f>
        <v>25</v>
      </c>
      <c r="GS1" s="68">
        <f t="shared" ref="GS1" si="132">GL1+1</f>
        <v>25</v>
      </c>
      <c r="GT1" s="68">
        <f t="shared" ref="GT1" si="133">GM1+1</f>
        <v>25</v>
      </c>
      <c r="GU1" s="68">
        <f t="shared" ref="GU1" si="134">GN1+1</f>
        <v>25</v>
      </c>
      <c r="GV1" s="68">
        <f t="shared" ref="GV1" si="135">GO1+1</f>
        <v>26</v>
      </c>
      <c r="GW1" s="68">
        <f t="shared" ref="GW1" si="136">GP1+1</f>
        <v>26</v>
      </c>
      <c r="GX1" s="68">
        <f t="shared" ref="GX1" si="137">GQ1+1</f>
        <v>26</v>
      </c>
      <c r="GY1" s="68">
        <f t="shared" ref="GY1" si="138">GR1+1</f>
        <v>26</v>
      </c>
      <c r="GZ1" s="68">
        <f t="shared" ref="GZ1" si="139">GS1+1</f>
        <v>26</v>
      </c>
      <c r="HA1" s="68">
        <f t="shared" ref="HA1" si="140">GT1+1</f>
        <v>26</v>
      </c>
      <c r="HB1" s="68">
        <f t="shared" ref="HB1" si="141">GU1+1</f>
        <v>26</v>
      </c>
      <c r="HC1" s="68">
        <f t="shared" ref="HC1" si="142">GV1+1</f>
        <v>27</v>
      </c>
      <c r="HD1" s="68">
        <f t="shared" ref="HD1" si="143">GW1+1</f>
        <v>27</v>
      </c>
      <c r="HE1" s="68">
        <f t="shared" ref="HE1" si="144">GX1+1</f>
        <v>27</v>
      </c>
      <c r="HF1" s="68">
        <f t="shared" ref="HF1" si="145">GY1+1</f>
        <v>27</v>
      </c>
      <c r="HG1" s="68">
        <f t="shared" ref="HG1" si="146">GZ1+1</f>
        <v>27</v>
      </c>
      <c r="HH1" s="68">
        <f t="shared" ref="HH1" si="147">HA1+1</f>
        <v>27</v>
      </c>
      <c r="HI1" s="68">
        <f t="shared" ref="HI1" si="148">HB1+1</f>
        <v>27</v>
      </c>
      <c r="HJ1" s="68">
        <f t="shared" ref="HJ1" si="149">HC1+1</f>
        <v>28</v>
      </c>
      <c r="HK1" s="68">
        <f t="shared" ref="HK1" si="150">HD1+1</f>
        <v>28</v>
      </c>
      <c r="HL1" s="68">
        <f t="shared" ref="HL1" si="151">HE1+1</f>
        <v>28</v>
      </c>
      <c r="HM1" s="68">
        <f t="shared" ref="HM1" si="152">HF1+1</f>
        <v>28</v>
      </c>
      <c r="HN1" s="68">
        <f t="shared" ref="HN1" si="153">HG1+1</f>
        <v>28</v>
      </c>
      <c r="HO1" s="68">
        <f t="shared" ref="HO1" si="154">HH1+1</f>
        <v>28</v>
      </c>
      <c r="HP1" s="68">
        <f t="shared" ref="HP1" si="155">HI1+1</f>
        <v>28</v>
      </c>
      <c r="HQ1" s="68">
        <f t="shared" ref="HQ1" si="156">HJ1+1</f>
        <v>29</v>
      </c>
      <c r="HR1" s="68">
        <f t="shared" ref="HR1" si="157">HK1+1</f>
        <v>29</v>
      </c>
      <c r="HS1" s="68">
        <f t="shared" ref="HS1" si="158">HL1+1</f>
        <v>29</v>
      </c>
      <c r="HT1" s="68">
        <f t="shared" ref="HT1" si="159">HM1+1</f>
        <v>29</v>
      </c>
      <c r="HU1" s="68">
        <f t="shared" ref="HU1" si="160">HN1+1</f>
        <v>29</v>
      </c>
      <c r="HV1" s="68">
        <f t="shared" ref="HV1" si="161">HO1+1</f>
        <v>29</v>
      </c>
      <c r="HW1" s="68">
        <f t="shared" ref="HW1" si="162">HP1+1</f>
        <v>29</v>
      </c>
      <c r="HX1" s="68">
        <f t="shared" ref="HX1" si="163">HQ1+1</f>
        <v>30</v>
      </c>
      <c r="HY1" s="68">
        <f t="shared" ref="HY1" si="164">HR1+1</f>
        <v>30</v>
      </c>
      <c r="HZ1" s="68">
        <f t="shared" ref="HZ1" si="165">HS1+1</f>
        <v>30</v>
      </c>
      <c r="IA1" s="68">
        <f t="shared" ref="IA1" si="166">HT1+1</f>
        <v>30</v>
      </c>
      <c r="IB1" s="68">
        <f t="shared" ref="IB1" si="167">HU1+1</f>
        <v>30</v>
      </c>
      <c r="IC1" s="68">
        <f t="shared" ref="IC1" si="168">HV1+1</f>
        <v>30</v>
      </c>
      <c r="ID1" s="68">
        <f t="shared" ref="ID1" si="169">HW1+1</f>
        <v>30</v>
      </c>
      <c r="IE1" s="68">
        <f t="shared" ref="IE1" si="170">HX1+1</f>
        <v>31</v>
      </c>
      <c r="IF1" s="68">
        <f t="shared" ref="IF1" si="171">HY1+1</f>
        <v>31</v>
      </c>
      <c r="IG1" s="68">
        <f t="shared" ref="IG1" si="172">HZ1+1</f>
        <v>31</v>
      </c>
      <c r="IH1" s="68">
        <f t="shared" ref="IH1" si="173">IA1+1</f>
        <v>31</v>
      </c>
      <c r="II1" s="68">
        <f t="shared" ref="II1" si="174">IB1+1</f>
        <v>31</v>
      </c>
      <c r="IJ1" s="68">
        <f t="shared" ref="IJ1" si="175">IC1+1</f>
        <v>31</v>
      </c>
      <c r="IK1" s="68">
        <f t="shared" ref="IK1" si="176">ID1+1</f>
        <v>31</v>
      </c>
      <c r="IL1" s="68">
        <f t="shared" ref="IL1" si="177">IE1+1</f>
        <v>32</v>
      </c>
      <c r="IM1" s="68">
        <f t="shared" ref="IM1" si="178">IF1+1</f>
        <v>32</v>
      </c>
      <c r="IN1" s="68">
        <f t="shared" ref="IN1" si="179">IG1+1</f>
        <v>32</v>
      </c>
      <c r="IO1" s="68">
        <f t="shared" ref="IO1" si="180">IH1+1</f>
        <v>32</v>
      </c>
      <c r="IP1" s="68">
        <f t="shared" ref="IP1" si="181">II1+1</f>
        <v>32</v>
      </c>
      <c r="IQ1" s="68">
        <f t="shared" ref="IQ1" si="182">IJ1+1</f>
        <v>32</v>
      </c>
      <c r="IR1" s="68">
        <f t="shared" ref="IR1" si="183">IK1+1</f>
        <v>32</v>
      </c>
      <c r="IS1" s="68">
        <f t="shared" ref="IS1" si="184">IL1+1</f>
        <v>33</v>
      </c>
      <c r="IT1" s="68">
        <f t="shared" ref="IT1" si="185">IM1+1</f>
        <v>33</v>
      </c>
      <c r="IU1" s="68">
        <f t="shared" ref="IU1" si="186">IN1+1</f>
        <v>33</v>
      </c>
      <c r="IV1" s="68">
        <f t="shared" ref="IV1" si="187">IO1+1</f>
        <v>33</v>
      </c>
      <c r="IW1" s="68">
        <f t="shared" ref="IW1" si="188">IP1+1</f>
        <v>33</v>
      </c>
      <c r="IX1" s="68">
        <f t="shared" ref="IX1" si="189">IQ1+1</f>
        <v>33</v>
      </c>
      <c r="IY1" s="68">
        <f t="shared" ref="IY1" si="190">IR1+1</f>
        <v>33</v>
      </c>
      <c r="IZ1" s="68">
        <f t="shared" ref="IZ1" si="191">IS1+1</f>
        <v>34</v>
      </c>
      <c r="JA1" s="68">
        <f t="shared" ref="JA1" si="192">IT1+1</f>
        <v>34</v>
      </c>
      <c r="JB1" s="68">
        <f t="shared" ref="JB1" si="193">IU1+1</f>
        <v>34</v>
      </c>
      <c r="JC1" s="68">
        <f t="shared" ref="JC1" si="194">IV1+1</f>
        <v>34</v>
      </c>
      <c r="JD1" s="68">
        <f t="shared" ref="JD1" si="195">IW1+1</f>
        <v>34</v>
      </c>
      <c r="JE1" s="68">
        <f t="shared" ref="JE1" si="196">IX1+1</f>
        <v>34</v>
      </c>
      <c r="JF1" s="68">
        <f t="shared" ref="JF1" si="197">IY1+1</f>
        <v>34</v>
      </c>
      <c r="JG1" s="68">
        <f t="shared" ref="JG1" si="198">IZ1+1</f>
        <v>35</v>
      </c>
      <c r="JH1" s="68">
        <f t="shared" ref="JH1" si="199">JA1+1</f>
        <v>35</v>
      </c>
      <c r="JI1" s="68">
        <f t="shared" ref="JI1" si="200">JB1+1</f>
        <v>35</v>
      </c>
      <c r="JJ1" s="68">
        <f t="shared" ref="JJ1" si="201">JC1+1</f>
        <v>35</v>
      </c>
      <c r="JK1" s="68">
        <f t="shared" ref="JK1" si="202">JD1+1</f>
        <v>35</v>
      </c>
      <c r="JL1" s="68">
        <f t="shared" ref="JL1" si="203">JE1+1</f>
        <v>35</v>
      </c>
      <c r="JM1" s="68">
        <f t="shared" ref="JM1" si="204">JF1+1</f>
        <v>35</v>
      </c>
      <c r="JN1" s="68">
        <f t="shared" ref="JN1" si="205">JG1+1</f>
        <v>36</v>
      </c>
      <c r="JO1" s="68">
        <f t="shared" ref="JO1" si="206">JH1+1</f>
        <v>36</v>
      </c>
      <c r="JP1" s="68">
        <f t="shared" ref="JP1" si="207">JI1+1</f>
        <v>36</v>
      </c>
      <c r="JQ1" s="68">
        <f t="shared" ref="JQ1" si="208">JJ1+1</f>
        <v>36</v>
      </c>
      <c r="JR1" s="68">
        <f t="shared" ref="JR1" si="209">JK1+1</f>
        <v>36</v>
      </c>
      <c r="JS1" s="68">
        <f t="shared" ref="JS1" si="210">JL1+1</f>
        <v>36</v>
      </c>
      <c r="JT1" s="68">
        <f t="shared" ref="JT1" si="211">JM1+1</f>
        <v>36</v>
      </c>
      <c r="JU1" s="68">
        <f t="shared" ref="JU1" si="212">JN1+1</f>
        <v>37</v>
      </c>
      <c r="JV1" s="68">
        <f t="shared" ref="JV1" si="213">JO1+1</f>
        <v>37</v>
      </c>
      <c r="JW1" s="68">
        <f t="shared" ref="JW1" si="214">JP1+1</f>
        <v>37</v>
      </c>
      <c r="JX1" s="68">
        <f t="shared" ref="JX1" si="215">JQ1+1</f>
        <v>37</v>
      </c>
      <c r="JY1" s="68">
        <f t="shared" ref="JY1" si="216">JR1+1</f>
        <v>37</v>
      </c>
      <c r="JZ1" s="68">
        <f t="shared" ref="JZ1" si="217">JS1+1</f>
        <v>37</v>
      </c>
      <c r="KA1" s="68">
        <f t="shared" ref="KA1" si="218">JT1+1</f>
        <v>37</v>
      </c>
      <c r="KB1" s="68">
        <f t="shared" ref="KB1" si="219">JU1+1</f>
        <v>38</v>
      </c>
      <c r="KC1" s="68">
        <f t="shared" ref="KC1" si="220">JV1+1</f>
        <v>38</v>
      </c>
      <c r="KD1" s="68">
        <f t="shared" ref="KD1" si="221">JW1+1</f>
        <v>38</v>
      </c>
      <c r="KE1" s="68">
        <f t="shared" ref="KE1" si="222">JX1+1</f>
        <v>38</v>
      </c>
      <c r="KF1" s="68">
        <f t="shared" ref="KF1" si="223">JY1+1</f>
        <v>38</v>
      </c>
      <c r="KG1" s="68">
        <f t="shared" ref="KG1" si="224">JZ1+1</f>
        <v>38</v>
      </c>
      <c r="KH1" s="68">
        <f t="shared" ref="KH1" si="225">KA1+1</f>
        <v>38</v>
      </c>
      <c r="KI1" s="68">
        <f t="shared" ref="KI1" si="226">KB1+1</f>
        <v>39</v>
      </c>
      <c r="KJ1" s="68">
        <f t="shared" ref="KJ1" si="227">KC1+1</f>
        <v>39</v>
      </c>
      <c r="KK1" s="68">
        <f t="shared" ref="KK1" si="228">KD1+1</f>
        <v>39</v>
      </c>
      <c r="KL1" s="68">
        <f t="shared" ref="KL1" si="229">KE1+1</f>
        <v>39</v>
      </c>
      <c r="KM1" s="68">
        <f t="shared" ref="KM1" si="230">KF1+1</f>
        <v>39</v>
      </c>
      <c r="KN1" s="68">
        <f t="shared" ref="KN1" si="231">KG1+1</f>
        <v>39</v>
      </c>
      <c r="KO1" s="68">
        <f t="shared" ref="KO1" si="232">KH1+1</f>
        <v>39</v>
      </c>
      <c r="KP1" s="68">
        <f t="shared" ref="KP1" si="233">KI1+1</f>
        <v>40</v>
      </c>
      <c r="KQ1" s="68">
        <f t="shared" ref="KQ1" si="234">KJ1+1</f>
        <v>40</v>
      </c>
      <c r="KR1" s="68">
        <f t="shared" ref="KR1" si="235">KK1+1</f>
        <v>40</v>
      </c>
      <c r="KS1" s="68">
        <f t="shared" ref="KS1" si="236">KL1+1</f>
        <v>40</v>
      </c>
      <c r="KT1" s="68">
        <f t="shared" ref="KT1" si="237">KM1+1</f>
        <v>40</v>
      </c>
      <c r="KU1" s="68">
        <f t="shared" ref="KU1" si="238">KN1+1</f>
        <v>40</v>
      </c>
      <c r="KV1" s="68">
        <f t="shared" ref="KV1" si="239">KO1+1</f>
        <v>40</v>
      </c>
      <c r="KW1" s="68">
        <f t="shared" ref="KW1" si="240">KP1+1</f>
        <v>41</v>
      </c>
      <c r="KX1" s="68">
        <f t="shared" ref="KX1" si="241">KQ1+1</f>
        <v>41</v>
      </c>
      <c r="KY1" s="68">
        <f t="shared" ref="KY1" si="242">KR1+1</f>
        <v>41</v>
      </c>
      <c r="KZ1" s="68">
        <f t="shared" ref="KZ1" si="243">KS1+1</f>
        <v>41</v>
      </c>
      <c r="LA1" s="68">
        <f t="shared" ref="LA1" si="244">KT1+1</f>
        <v>41</v>
      </c>
      <c r="LB1" s="68">
        <f t="shared" ref="LB1" si="245">KU1+1</f>
        <v>41</v>
      </c>
      <c r="LC1" s="68">
        <f t="shared" ref="LC1" si="246">KV1+1</f>
        <v>41</v>
      </c>
      <c r="LD1" s="68">
        <f t="shared" ref="LD1" si="247">KW1+1</f>
        <v>42</v>
      </c>
      <c r="LE1" s="68">
        <f t="shared" ref="LE1" si="248">KX1+1</f>
        <v>42</v>
      </c>
      <c r="LF1" s="68">
        <f t="shared" ref="LF1" si="249">KY1+1</f>
        <v>42</v>
      </c>
      <c r="LG1" s="68">
        <f t="shared" ref="LG1" si="250">KZ1+1</f>
        <v>42</v>
      </c>
      <c r="LH1" s="68">
        <f t="shared" ref="LH1" si="251">LA1+1</f>
        <v>42</v>
      </c>
      <c r="LI1" s="68">
        <f t="shared" ref="LI1" si="252">LB1+1</f>
        <v>42</v>
      </c>
      <c r="LJ1" s="68">
        <f t="shared" ref="LJ1" si="253">LC1+1</f>
        <v>42</v>
      </c>
      <c r="LK1" s="68">
        <f t="shared" ref="LK1" si="254">LD1+1</f>
        <v>43</v>
      </c>
      <c r="LL1" s="68">
        <f t="shared" ref="LL1" si="255">LE1+1</f>
        <v>43</v>
      </c>
      <c r="LM1" s="68">
        <f t="shared" ref="LM1" si="256">LF1+1</f>
        <v>43</v>
      </c>
      <c r="LN1" s="68">
        <f t="shared" ref="LN1" si="257">LG1+1</f>
        <v>43</v>
      </c>
      <c r="LO1" s="68">
        <f t="shared" ref="LO1" si="258">LH1+1</f>
        <v>43</v>
      </c>
      <c r="LP1" s="68">
        <f t="shared" ref="LP1" si="259">LI1+1</f>
        <v>43</v>
      </c>
      <c r="LQ1" s="68">
        <f t="shared" ref="LQ1" si="260">LJ1+1</f>
        <v>43</v>
      </c>
      <c r="LR1" s="68">
        <f t="shared" ref="LR1" si="261">LK1+1</f>
        <v>44</v>
      </c>
      <c r="LS1" s="68">
        <f t="shared" ref="LS1" si="262">LL1+1</f>
        <v>44</v>
      </c>
      <c r="LT1" s="68">
        <f t="shared" ref="LT1" si="263">LM1+1</f>
        <v>44</v>
      </c>
      <c r="LU1" s="68">
        <f t="shared" ref="LU1" si="264">LN1+1</f>
        <v>44</v>
      </c>
      <c r="LV1" s="68">
        <f t="shared" ref="LV1" si="265">LO1+1</f>
        <v>44</v>
      </c>
      <c r="LW1" s="68">
        <f t="shared" ref="LW1" si="266">LP1+1</f>
        <v>44</v>
      </c>
      <c r="LX1" s="68">
        <f t="shared" ref="LX1" si="267">LQ1+1</f>
        <v>44</v>
      </c>
      <c r="LY1" s="68">
        <f t="shared" ref="LY1" si="268">LR1+1</f>
        <v>45</v>
      </c>
      <c r="LZ1" s="68">
        <f t="shared" ref="LZ1" si="269">LS1+1</f>
        <v>45</v>
      </c>
      <c r="MA1" s="68">
        <f t="shared" ref="MA1" si="270">LT1+1</f>
        <v>45</v>
      </c>
      <c r="MB1" s="68">
        <f t="shared" ref="MB1" si="271">LU1+1</f>
        <v>45</v>
      </c>
      <c r="MC1" s="68">
        <f t="shared" ref="MC1" si="272">LV1+1</f>
        <v>45</v>
      </c>
      <c r="MD1" s="68">
        <f t="shared" ref="MD1" si="273">LW1+1</f>
        <v>45</v>
      </c>
      <c r="ME1" s="68">
        <f t="shared" ref="ME1" si="274">LX1+1</f>
        <v>45</v>
      </c>
      <c r="MF1" s="68">
        <f t="shared" ref="MF1" si="275">LY1+1</f>
        <v>46</v>
      </c>
      <c r="MG1" s="68">
        <f t="shared" ref="MG1" si="276">LZ1+1</f>
        <v>46</v>
      </c>
      <c r="MH1" s="68">
        <f t="shared" ref="MH1" si="277">MA1+1</f>
        <v>46</v>
      </c>
      <c r="MI1" s="68">
        <f t="shared" ref="MI1" si="278">MB1+1</f>
        <v>46</v>
      </c>
      <c r="MJ1" s="68">
        <f t="shared" ref="MJ1" si="279">MC1+1</f>
        <v>46</v>
      </c>
      <c r="MK1" s="68">
        <f t="shared" ref="MK1" si="280">MD1+1</f>
        <v>46</v>
      </c>
      <c r="ML1" s="68">
        <f t="shared" ref="ML1" si="281">ME1+1</f>
        <v>46</v>
      </c>
      <c r="MM1" s="68">
        <f t="shared" ref="MM1" si="282">MF1+1</f>
        <v>47</v>
      </c>
      <c r="MN1" s="68">
        <f t="shared" ref="MN1" si="283">MG1+1</f>
        <v>47</v>
      </c>
      <c r="MO1" s="68">
        <f t="shared" ref="MO1" si="284">MH1+1</f>
        <v>47</v>
      </c>
      <c r="MP1" s="68">
        <f t="shared" ref="MP1" si="285">MI1+1</f>
        <v>47</v>
      </c>
      <c r="MQ1" s="68">
        <f t="shared" ref="MQ1" si="286">MJ1+1</f>
        <v>47</v>
      </c>
      <c r="MR1" s="68">
        <f t="shared" ref="MR1" si="287">MK1+1</f>
        <v>47</v>
      </c>
      <c r="MS1" s="68">
        <f t="shared" ref="MS1" si="288">ML1+1</f>
        <v>47</v>
      </c>
      <c r="MT1" s="68">
        <f t="shared" ref="MT1" si="289">MM1+1</f>
        <v>48</v>
      </c>
      <c r="MU1" s="68">
        <f t="shared" ref="MU1" si="290">MN1+1</f>
        <v>48</v>
      </c>
      <c r="MV1" s="68">
        <f t="shared" ref="MV1" si="291">MO1+1</f>
        <v>48</v>
      </c>
      <c r="MW1" s="68">
        <f t="shared" ref="MW1" si="292">MP1+1</f>
        <v>48</v>
      </c>
      <c r="MX1" s="68">
        <f t="shared" ref="MX1" si="293">MQ1+1</f>
        <v>48</v>
      </c>
      <c r="MY1" s="68">
        <f t="shared" ref="MY1" si="294">MR1+1</f>
        <v>48</v>
      </c>
      <c r="MZ1" s="68">
        <f t="shared" ref="MZ1" si="295">MS1+1</f>
        <v>48</v>
      </c>
      <c r="NA1" s="68">
        <f t="shared" ref="NA1" si="296">MT1+1</f>
        <v>49</v>
      </c>
      <c r="NB1" s="68">
        <f t="shared" ref="NB1" si="297">MU1+1</f>
        <v>49</v>
      </c>
      <c r="NC1" s="68">
        <f t="shared" ref="NC1" si="298">MV1+1</f>
        <v>49</v>
      </c>
      <c r="ND1" s="68">
        <f t="shared" ref="ND1" si="299">MW1+1</f>
        <v>49</v>
      </c>
      <c r="NE1" s="68">
        <f t="shared" ref="NE1" si="300">MX1+1</f>
        <v>49</v>
      </c>
      <c r="NF1" s="68">
        <f t="shared" ref="NF1" si="301">MY1+1</f>
        <v>49</v>
      </c>
      <c r="NG1" s="68">
        <f t="shared" ref="NG1" si="302">MZ1+1</f>
        <v>49</v>
      </c>
      <c r="NH1" s="68">
        <f t="shared" ref="NH1" si="303">NA1+1</f>
        <v>50</v>
      </c>
      <c r="NI1" s="68">
        <f t="shared" ref="NI1" si="304">NB1+1</f>
        <v>50</v>
      </c>
      <c r="NJ1" s="68">
        <f t="shared" ref="NJ1" si="305">NC1+1</f>
        <v>50</v>
      </c>
      <c r="NK1" s="68">
        <f t="shared" ref="NK1" si="306">ND1+1</f>
        <v>50</v>
      </c>
      <c r="NL1" s="68">
        <f t="shared" ref="NL1" si="307">NE1+1</f>
        <v>50</v>
      </c>
      <c r="NM1" s="68">
        <f t="shared" ref="NM1" si="308">NF1+1</f>
        <v>50</v>
      </c>
      <c r="NN1" s="68">
        <f t="shared" ref="NN1" si="309">NG1+1</f>
        <v>50</v>
      </c>
      <c r="NO1" s="68">
        <f t="shared" ref="NO1" si="310">NH1+1</f>
        <v>51</v>
      </c>
      <c r="NP1" s="68">
        <f t="shared" ref="NP1" si="311">NI1+1</f>
        <v>51</v>
      </c>
      <c r="NQ1" s="68">
        <f t="shared" ref="NQ1" si="312">NJ1+1</f>
        <v>51</v>
      </c>
      <c r="NR1" s="68">
        <f t="shared" ref="NR1" si="313">NK1+1</f>
        <v>51</v>
      </c>
      <c r="NS1" s="68">
        <f t="shared" ref="NS1" si="314">NL1+1</f>
        <v>51</v>
      </c>
      <c r="NT1" s="68">
        <f t="shared" ref="NT1" si="315">NM1+1</f>
        <v>51</v>
      </c>
      <c r="NV1" s="117">
        <v>1</v>
      </c>
      <c r="NW1" s="117">
        <v>2</v>
      </c>
      <c r="NX1" s="117">
        <v>3</v>
      </c>
      <c r="NY1" s="118">
        <v>4</v>
      </c>
      <c r="NZ1" s="117">
        <v>5</v>
      </c>
      <c r="OA1" s="117">
        <v>6</v>
      </c>
      <c r="OB1" s="118">
        <v>7</v>
      </c>
      <c r="OC1" s="117">
        <v>8</v>
      </c>
      <c r="OD1" s="117">
        <v>9</v>
      </c>
      <c r="OE1" s="118">
        <v>10</v>
      </c>
      <c r="OF1" s="117">
        <v>11</v>
      </c>
      <c r="OG1" s="117">
        <v>12</v>
      </c>
      <c r="OH1" s="118">
        <v>13</v>
      </c>
      <c r="OI1" s="117">
        <v>14</v>
      </c>
      <c r="OJ1" s="118">
        <v>15</v>
      </c>
      <c r="OK1" s="117">
        <v>16</v>
      </c>
      <c r="OL1" s="118">
        <v>17</v>
      </c>
      <c r="OM1" s="117">
        <v>18</v>
      </c>
      <c r="ON1" s="118">
        <v>19</v>
      </c>
      <c r="OO1" s="117">
        <v>20</v>
      </c>
      <c r="OP1" s="118">
        <v>21</v>
      </c>
      <c r="OQ1" s="117">
        <v>22</v>
      </c>
      <c r="OR1" s="118">
        <v>23</v>
      </c>
      <c r="OS1" s="117">
        <v>24</v>
      </c>
      <c r="OT1" s="118">
        <v>25</v>
      </c>
      <c r="OU1" s="117">
        <v>26</v>
      </c>
      <c r="OV1" s="118">
        <v>27</v>
      </c>
      <c r="OW1" s="117">
        <v>28</v>
      </c>
      <c r="OX1" s="118">
        <v>29</v>
      </c>
      <c r="OY1" s="117">
        <v>30</v>
      </c>
      <c r="OZ1" s="118">
        <v>31</v>
      </c>
      <c r="PA1" s="117">
        <v>32</v>
      </c>
      <c r="PB1" s="118">
        <v>33</v>
      </c>
      <c r="PC1" s="117">
        <v>34</v>
      </c>
      <c r="PD1" s="118">
        <v>35</v>
      </c>
      <c r="PE1" s="117">
        <v>36</v>
      </c>
      <c r="PF1" s="118">
        <v>37</v>
      </c>
      <c r="PG1" s="117">
        <v>38</v>
      </c>
      <c r="PH1" s="118">
        <v>39</v>
      </c>
      <c r="PI1" s="117">
        <v>40</v>
      </c>
      <c r="PJ1" s="118">
        <v>41</v>
      </c>
      <c r="PK1" s="117">
        <v>42</v>
      </c>
      <c r="PL1" s="118">
        <v>43</v>
      </c>
      <c r="PM1" s="117">
        <v>44</v>
      </c>
      <c r="PN1" s="118">
        <v>45</v>
      </c>
      <c r="PO1" s="117">
        <v>46</v>
      </c>
      <c r="PP1" s="118">
        <v>47</v>
      </c>
      <c r="PQ1" s="117">
        <v>48</v>
      </c>
      <c r="PR1" s="118">
        <v>49</v>
      </c>
      <c r="PS1" s="117">
        <v>50</v>
      </c>
      <c r="PT1" s="118">
        <v>51</v>
      </c>
      <c r="PU1" s="130"/>
      <c r="PV1" s="130"/>
      <c r="PW1" s="117">
        <f>NV1</f>
        <v>1</v>
      </c>
      <c r="PX1" s="117">
        <f t="shared" ref="PX1:QQ1" si="316">NW1</f>
        <v>2</v>
      </c>
      <c r="PY1" s="117">
        <f t="shared" si="316"/>
        <v>3</v>
      </c>
      <c r="PZ1" s="117">
        <f t="shared" si="316"/>
        <v>4</v>
      </c>
      <c r="QA1" s="117">
        <f t="shared" si="316"/>
        <v>5</v>
      </c>
      <c r="QB1" s="117">
        <f t="shared" si="316"/>
        <v>6</v>
      </c>
      <c r="QC1" s="117">
        <f t="shared" si="316"/>
        <v>7</v>
      </c>
      <c r="QD1" s="117">
        <f t="shared" si="316"/>
        <v>8</v>
      </c>
      <c r="QE1" s="117">
        <f t="shared" si="316"/>
        <v>9</v>
      </c>
      <c r="QF1" s="117">
        <f t="shared" si="316"/>
        <v>10</v>
      </c>
      <c r="QG1" s="117">
        <f t="shared" si="316"/>
        <v>11</v>
      </c>
      <c r="QH1" s="117">
        <f t="shared" si="316"/>
        <v>12</v>
      </c>
      <c r="QI1" s="117">
        <f t="shared" si="316"/>
        <v>13</v>
      </c>
      <c r="QJ1" s="117">
        <f t="shared" si="316"/>
        <v>14</v>
      </c>
      <c r="QK1" s="117">
        <f t="shared" si="316"/>
        <v>15</v>
      </c>
      <c r="QL1" s="117">
        <f t="shared" si="316"/>
        <v>16</v>
      </c>
      <c r="QM1" s="117">
        <f t="shared" si="316"/>
        <v>17</v>
      </c>
      <c r="QN1" s="117">
        <f t="shared" si="316"/>
        <v>18</v>
      </c>
      <c r="QO1" s="117">
        <f t="shared" si="316"/>
        <v>19</v>
      </c>
      <c r="QP1" s="117">
        <f t="shared" si="316"/>
        <v>20</v>
      </c>
      <c r="QQ1" s="117">
        <f t="shared" si="316"/>
        <v>21</v>
      </c>
      <c r="QR1" s="117">
        <f t="shared" ref="QR1" si="317">OQ1</f>
        <v>22</v>
      </c>
      <c r="QS1" s="117">
        <f t="shared" ref="QS1" si="318">OR1</f>
        <v>23</v>
      </c>
      <c r="QT1" s="117">
        <f t="shared" ref="QT1" si="319">OS1</f>
        <v>24</v>
      </c>
      <c r="QU1" s="117">
        <f t="shared" ref="QU1" si="320">OT1</f>
        <v>25</v>
      </c>
      <c r="QV1" s="117">
        <f t="shared" ref="QV1" si="321">OU1</f>
        <v>26</v>
      </c>
      <c r="QW1" s="117">
        <f t="shared" ref="QW1" si="322">OV1</f>
        <v>27</v>
      </c>
      <c r="QX1" s="117">
        <f t="shared" ref="QX1" si="323">OW1</f>
        <v>28</v>
      </c>
      <c r="QY1" s="117">
        <f t="shared" ref="QY1" si="324">OX1</f>
        <v>29</v>
      </c>
      <c r="QZ1" s="117">
        <f t="shared" ref="QZ1" si="325">OY1</f>
        <v>30</v>
      </c>
      <c r="RA1" s="117">
        <f t="shared" ref="RA1" si="326">OZ1</f>
        <v>31</v>
      </c>
      <c r="RB1" s="117">
        <f t="shared" ref="RB1" si="327">PA1</f>
        <v>32</v>
      </c>
      <c r="RC1" s="117">
        <f t="shared" ref="RC1" si="328">PB1</f>
        <v>33</v>
      </c>
      <c r="RD1" s="117">
        <f t="shared" ref="RD1" si="329">PC1</f>
        <v>34</v>
      </c>
      <c r="RE1" s="117">
        <f t="shared" ref="RE1" si="330">PD1</f>
        <v>35</v>
      </c>
      <c r="RF1" s="117">
        <f t="shared" ref="RF1" si="331">PE1</f>
        <v>36</v>
      </c>
      <c r="RG1" s="117">
        <f t="shared" ref="RG1" si="332">PF1</f>
        <v>37</v>
      </c>
      <c r="RH1" s="117">
        <f t="shared" ref="RH1" si="333">PG1</f>
        <v>38</v>
      </c>
      <c r="RI1" s="117">
        <f t="shared" ref="RI1" si="334">PH1</f>
        <v>39</v>
      </c>
      <c r="RJ1" s="117">
        <f t="shared" ref="RJ1" si="335">PI1</f>
        <v>40</v>
      </c>
      <c r="RK1" s="117">
        <f t="shared" ref="RK1" si="336">PJ1</f>
        <v>41</v>
      </c>
      <c r="RL1" s="117">
        <f t="shared" ref="RL1" si="337">PK1</f>
        <v>42</v>
      </c>
      <c r="RM1" s="117">
        <f t="shared" ref="RM1" si="338">PL1</f>
        <v>43</v>
      </c>
      <c r="RN1" s="117">
        <f t="shared" ref="RN1" si="339">PM1</f>
        <v>44</v>
      </c>
      <c r="RO1" s="117">
        <f t="shared" ref="RO1" si="340">PN1</f>
        <v>45</v>
      </c>
      <c r="RP1" s="117">
        <f t="shared" ref="RP1" si="341">PO1</f>
        <v>46</v>
      </c>
      <c r="RQ1" s="117">
        <f t="shared" ref="RQ1" si="342">PP1</f>
        <v>47</v>
      </c>
      <c r="RR1" s="117">
        <f t="shared" ref="RR1" si="343">PQ1</f>
        <v>48</v>
      </c>
      <c r="RS1" s="117">
        <f t="shared" ref="RS1" si="344">PR1</f>
        <v>49</v>
      </c>
      <c r="RT1" s="117">
        <f t="shared" ref="RT1" si="345">PS1</f>
        <v>50</v>
      </c>
      <c r="RU1" s="117">
        <f t="shared" ref="RU1" si="346">PT1</f>
        <v>51</v>
      </c>
      <c r="RW1" s="117">
        <v>1</v>
      </c>
      <c r="RX1" s="117">
        <v>2</v>
      </c>
      <c r="RY1" s="117">
        <v>3</v>
      </c>
      <c r="RZ1" s="118">
        <v>4</v>
      </c>
      <c r="SA1" s="117">
        <v>5</v>
      </c>
      <c r="SB1" s="117">
        <v>6</v>
      </c>
      <c r="SC1" s="118">
        <v>7</v>
      </c>
      <c r="SD1" s="117">
        <v>8</v>
      </c>
      <c r="SE1" s="117">
        <v>9</v>
      </c>
      <c r="SF1" s="118">
        <v>10</v>
      </c>
      <c r="SG1" s="117">
        <v>11</v>
      </c>
      <c r="SH1" s="117">
        <v>12</v>
      </c>
      <c r="SI1" s="118">
        <v>13</v>
      </c>
      <c r="SJ1" s="117">
        <v>14</v>
      </c>
      <c r="SK1" s="118">
        <v>15</v>
      </c>
      <c r="SL1" s="117">
        <v>16</v>
      </c>
      <c r="SM1" s="118">
        <v>17</v>
      </c>
      <c r="SN1" s="117">
        <v>18</v>
      </c>
      <c r="SO1" s="118">
        <v>19</v>
      </c>
      <c r="SP1" s="117">
        <v>20</v>
      </c>
      <c r="SQ1" s="118">
        <v>21</v>
      </c>
      <c r="SR1" s="117">
        <v>22</v>
      </c>
      <c r="SS1" s="118">
        <v>23</v>
      </c>
      <c r="ST1" s="117">
        <v>24</v>
      </c>
      <c r="SU1" s="118">
        <v>25</v>
      </c>
      <c r="SV1" s="117">
        <v>26</v>
      </c>
      <c r="SW1" s="118">
        <v>27</v>
      </c>
      <c r="SX1" s="117">
        <v>28</v>
      </c>
      <c r="SY1" s="118">
        <v>29</v>
      </c>
      <c r="SZ1" s="117">
        <v>30</v>
      </c>
      <c r="TA1" s="118">
        <v>31</v>
      </c>
      <c r="TB1" s="117">
        <v>32</v>
      </c>
      <c r="TC1" s="118">
        <v>33</v>
      </c>
      <c r="TD1" s="117">
        <v>34</v>
      </c>
      <c r="TE1" s="118">
        <v>35</v>
      </c>
      <c r="TF1" s="117">
        <v>36</v>
      </c>
      <c r="TG1" s="118">
        <v>37</v>
      </c>
      <c r="TH1" s="117">
        <v>38</v>
      </c>
      <c r="TI1" s="118">
        <v>39</v>
      </c>
      <c r="TJ1" s="117">
        <v>40</v>
      </c>
      <c r="TK1" s="118">
        <v>41</v>
      </c>
      <c r="TL1" s="117">
        <v>42</v>
      </c>
      <c r="TM1" s="118">
        <v>43</v>
      </c>
      <c r="TN1" s="117">
        <v>44</v>
      </c>
      <c r="TO1" s="118">
        <v>45</v>
      </c>
      <c r="TP1" s="117">
        <v>46</v>
      </c>
      <c r="TQ1" s="118">
        <v>47</v>
      </c>
      <c r="TR1" s="117">
        <v>48</v>
      </c>
      <c r="TS1" s="118">
        <v>49</v>
      </c>
      <c r="TT1" s="117">
        <v>50</v>
      </c>
      <c r="TU1" s="118">
        <v>51</v>
      </c>
    </row>
    <row r="2" spans="1:542" s="61" customFormat="1" ht="52.8" x14ac:dyDescent="0.25">
      <c r="A2" s="61" t="s">
        <v>1511</v>
      </c>
      <c r="B2" s="61" t="s">
        <v>1512</v>
      </c>
      <c r="C2" s="61" t="s">
        <v>1513</v>
      </c>
      <c r="D2" s="62" t="s">
        <v>1514</v>
      </c>
      <c r="E2" s="62" t="s">
        <v>1515</v>
      </c>
      <c r="F2" s="61" t="s">
        <v>1516</v>
      </c>
      <c r="G2" s="62" t="s">
        <v>1517</v>
      </c>
      <c r="H2" s="61" t="s">
        <v>1518</v>
      </c>
      <c r="I2" s="62" t="s">
        <v>1519</v>
      </c>
      <c r="J2" s="62" t="s">
        <v>1520</v>
      </c>
      <c r="K2" s="62" t="s">
        <v>1521</v>
      </c>
      <c r="L2" s="62" t="s">
        <v>1522</v>
      </c>
      <c r="M2" s="61" t="s">
        <v>1523</v>
      </c>
      <c r="N2" s="62" t="s">
        <v>90</v>
      </c>
      <c r="O2" s="61" t="s">
        <v>91</v>
      </c>
      <c r="P2" s="62" t="s">
        <v>1524</v>
      </c>
      <c r="Q2" s="62" t="s">
        <v>1525</v>
      </c>
      <c r="R2" s="63" t="s">
        <v>1526</v>
      </c>
      <c r="S2" s="62" t="s">
        <v>1527</v>
      </c>
      <c r="T2" s="62" t="s">
        <v>1528</v>
      </c>
      <c r="U2" s="62" t="s">
        <v>1529</v>
      </c>
      <c r="V2" s="61" t="s">
        <v>1530</v>
      </c>
      <c r="W2" s="64" t="s">
        <v>1531</v>
      </c>
      <c r="X2" s="64" t="s">
        <v>1532</v>
      </c>
      <c r="Y2" s="64" t="s">
        <v>1533</v>
      </c>
      <c r="Z2" s="62" t="s">
        <v>1534</v>
      </c>
      <c r="AA2" s="61" t="s">
        <v>1535</v>
      </c>
      <c r="AB2" s="65" t="str">
        <f>"Kapital "&amp;TEXT(Beginn_Beteiligung,"MMMM")&amp;" "&amp;AB31</f>
        <v>Kapital Juni 2022</v>
      </c>
      <c r="AC2" s="66" t="str">
        <f>"Tilgung "&amp;AC31</f>
        <v>Tilgung 2023</v>
      </c>
      <c r="AD2" s="66" t="str">
        <f>"Kapital "&amp;TEXT(Beginn_Beteiligung,"MMMM")&amp;" "&amp;AD31</f>
        <v>Kapital Juni 2023</v>
      </c>
      <c r="AE2" s="66" t="str">
        <f>"Zinsen "&amp;AE31</f>
        <v>Zinsen 2023</v>
      </c>
      <c r="AF2" s="66" t="str">
        <f>"KESt "&amp;AF31</f>
        <v>KESt 2023</v>
      </c>
      <c r="AG2" s="66" t="str">
        <f>"Zinsen abzgl. KESt "&amp;AG31</f>
        <v>Zinsen abzgl. KESt 2023</v>
      </c>
      <c r="AH2" s="67" t="str">
        <f>"Auszahlung "&amp;AH31</f>
        <v>Auszahlung 2023</v>
      </c>
      <c r="AI2" s="65" t="str">
        <f>"Kapital "&amp;TEXT(Beginn_Beteiligung,"MMMM")&amp;" "&amp;AI31</f>
        <v>Kapital Juni 2023</v>
      </c>
      <c r="AJ2" s="66" t="str">
        <f>"Tilgung "&amp;AJ31</f>
        <v>Tilgung 2024</v>
      </c>
      <c r="AK2" s="66" t="str">
        <f>"Kapital "&amp;TEXT(Beginn_Beteiligung,"MMMM")&amp;" "&amp;AK31</f>
        <v>Kapital Juni 2024</v>
      </c>
      <c r="AL2" s="66" t="str">
        <f>"Zinsen "&amp;AL31</f>
        <v>Zinsen 2024</v>
      </c>
      <c r="AM2" s="66" t="str">
        <f>"KESt "&amp;AM31</f>
        <v>KESt 2024</v>
      </c>
      <c r="AN2" s="66" t="str">
        <f>"Zinsen abzgl. KESt "&amp;AN31</f>
        <v>Zinsen abzgl. KESt 2024</v>
      </c>
      <c r="AO2" s="67" t="str">
        <f>"Auszahlung "&amp;AO31</f>
        <v>Auszahlung 2024</v>
      </c>
      <c r="AP2" s="65" t="str">
        <f>"Kapital "&amp;TEXT(Beginn_Beteiligung,"MMMM")&amp;" "&amp;AP31</f>
        <v>Kapital Juni 2024</v>
      </c>
      <c r="AQ2" s="66" t="str">
        <f>"Tilgung "&amp;AQ31</f>
        <v>Tilgung 2025</v>
      </c>
      <c r="AR2" s="66" t="str">
        <f>"Kapital "&amp;TEXT(Beginn_Beteiligung,"MMMM")&amp;" "&amp;AR31</f>
        <v>Kapital Juni 2025</v>
      </c>
      <c r="AS2" s="66" t="str">
        <f>"Zinsen "&amp;AS31</f>
        <v>Zinsen 2025</v>
      </c>
      <c r="AT2" s="66" t="str">
        <f>"KESt "&amp;AT31</f>
        <v>KESt 2025</v>
      </c>
      <c r="AU2" s="66" t="str">
        <f>"Zinsen abzgl. KESt "&amp;AU31</f>
        <v>Zinsen abzgl. KESt 2025</v>
      </c>
      <c r="AV2" s="67" t="str">
        <f>"Auszahlung "&amp;AV31</f>
        <v>Auszahlung 2025</v>
      </c>
      <c r="AW2" s="65" t="str">
        <f>"Kapital "&amp;TEXT(Beginn_Beteiligung,"MMMM")&amp;" "&amp;AW31</f>
        <v>Kapital Juni 2025</v>
      </c>
      <c r="AX2" s="66" t="str">
        <f>"Tilgung "&amp;AX31</f>
        <v>Tilgung 2026</v>
      </c>
      <c r="AY2" s="66" t="str">
        <f>"Kapital "&amp;TEXT(Beginn_Beteiligung,"MMMM")&amp;" "&amp;AY31</f>
        <v>Kapital Juni 2026</v>
      </c>
      <c r="AZ2" s="66" t="str">
        <f>"Zinsen "&amp;AZ31</f>
        <v>Zinsen 2026</v>
      </c>
      <c r="BA2" s="66" t="str">
        <f>"KESt "&amp;BA31</f>
        <v>KESt 2026</v>
      </c>
      <c r="BB2" s="66" t="str">
        <f>"Zinsen abzgl. KESt "&amp;BB31</f>
        <v>Zinsen abzgl. KESt 2026</v>
      </c>
      <c r="BC2" s="67" t="str">
        <f>"Auszahlung "&amp;BC31</f>
        <v>Auszahlung 2026</v>
      </c>
      <c r="BD2" s="65" t="str">
        <f>"Kapital "&amp;TEXT(Beginn_Beteiligung,"MMMM")&amp;" "&amp;BD31</f>
        <v>Kapital Juni 2026</v>
      </c>
      <c r="BE2" s="66" t="str">
        <f>"Tilgung "&amp;BE31</f>
        <v>Tilgung 2027</v>
      </c>
      <c r="BF2" s="66" t="str">
        <f>"Kapital "&amp;TEXT(Beginn_Beteiligung,"MMMM")&amp;" "&amp;BF31</f>
        <v>Kapital Juni 2027</v>
      </c>
      <c r="BG2" s="66" t="str">
        <f>"Zinsen "&amp;BG31</f>
        <v>Zinsen 2027</v>
      </c>
      <c r="BH2" s="66" t="str">
        <f>"KESt "&amp;BH31</f>
        <v>KESt 2027</v>
      </c>
      <c r="BI2" s="66" t="str">
        <f>"Zinsen abzgl. KESt "&amp;BI31</f>
        <v>Zinsen abzgl. KESt 2027</v>
      </c>
      <c r="BJ2" s="67" t="str">
        <f>"Auszahlung "&amp;BJ31</f>
        <v>Auszahlung 2027</v>
      </c>
      <c r="BK2" s="65" t="str">
        <f>"Kapital "&amp;TEXT(Beginn_Beteiligung,"MMMM")&amp;" "&amp;BK31</f>
        <v>Kapital Juni 2027</v>
      </c>
      <c r="BL2" s="66" t="str">
        <f>"Tilgung "&amp;BL31</f>
        <v>Tilgung 2028</v>
      </c>
      <c r="BM2" s="66" t="str">
        <f>"Kapital "&amp;TEXT(Beginn_Beteiligung,"MMMM")&amp;" "&amp;BM31</f>
        <v>Kapital Juni 2028</v>
      </c>
      <c r="BN2" s="66" t="str">
        <f>"Zinsen "&amp;BN31</f>
        <v>Zinsen 2028</v>
      </c>
      <c r="BO2" s="66" t="str">
        <f>"KESt "&amp;BO31</f>
        <v>KESt 2028</v>
      </c>
      <c r="BP2" s="66" t="str">
        <f>"Zinsen abzgl. KESt "&amp;BP31</f>
        <v>Zinsen abzgl. KESt 2028</v>
      </c>
      <c r="BQ2" s="67" t="str">
        <f>"Auszahlung "&amp;BQ31</f>
        <v>Auszahlung 2028</v>
      </c>
      <c r="BR2" s="65" t="str">
        <f>"Kapital "&amp;TEXT(Beginn_Beteiligung,"MMMM")&amp;" "&amp;BR31</f>
        <v>Kapital Juni 2028</v>
      </c>
      <c r="BS2" s="66" t="str">
        <f>"Tilgung "&amp;BS31</f>
        <v>Tilgung 2029</v>
      </c>
      <c r="BT2" s="66" t="str">
        <f>"Kapital "&amp;TEXT(Beginn_Beteiligung,"MMMM")&amp;" "&amp;BT31</f>
        <v>Kapital Juni 2029</v>
      </c>
      <c r="BU2" s="66" t="str">
        <f>"Zinsen "&amp;BU31</f>
        <v>Zinsen 2029</v>
      </c>
      <c r="BV2" s="66" t="str">
        <f>"KESt "&amp;BV31</f>
        <v>KESt 2029</v>
      </c>
      <c r="BW2" s="66" t="str">
        <f>"Zinsen abzgl. KESt "&amp;BW31</f>
        <v>Zinsen abzgl. KESt 2029</v>
      </c>
      <c r="BX2" s="67" t="str">
        <f>"Auszahlung "&amp;BX31</f>
        <v>Auszahlung 2029</v>
      </c>
      <c r="BY2" s="65" t="str">
        <f>"Kapital "&amp;TEXT(Beginn_Beteiligung,"MMMM")&amp;" "&amp;BY31</f>
        <v>Kapital Juni 2029</v>
      </c>
      <c r="BZ2" s="66" t="str">
        <f>"Tilgung "&amp;BZ31</f>
        <v>Tilgung 2030</v>
      </c>
      <c r="CA2" s="66" t="str">
        <f>"Kapital "&amp;TEXT(Beginn_Beteiligung,"MMMM")&amp;" "&amp;CA31</f>
        <v>Kapital Juni 2030</v>
      </c>
      <c r="CB2" s="66" t="str">
        <f>"Zinsen "&amp;CB31</f>
        <v>Zinsen 2030</v>
      </c>
      <c r="CC2" s="66" t="str">
        <f>"KESt "&amp;CC31</f>
        <v>KESt 2030</v>
      </c>
      <c r="CD2" s="66" t="str">
        <f>"Zinsen abzgl. KESt "&amp;CD31</f>
        <v>Zinsen abzgl. KESt 2030</v>
      </c>
      <c r="CE2" s="67" t="str">
        <f>"Auszahlung "&amp;CE31</f>
        <v>Auszahlung 2030</v>
      </c>
      <c r="CF2" s="65" t="str">
        <f>"Kapital "&amp;TEXT(Beginn_Beteiligung,"MMMM")&amp;" "&amp;CF31</f>
        <v>Kapital Juni 2030</v>
      </c>
      <c r="CG2" s="66" t="str">
        <f>"Tilgung "&amp;CG31</f>
        <v>Tilgung 2031</v>
      </c>
      <c r="CH2" s="66" t="str">
        <f>"Kapital "&amp;TEXT(Beginn_Beteiligung,"MMMM")&amp;" "&amp;CH31</f>
        <v>Kapital Juni 2031</v>
      </c>
      <c r="CI2" s="66" t="str">
        <f>"Zinsen "&amp;CI31</f>
        <v>Zinsen 2031</v>
      </c>
      <c r="CJ2" s="66" t="str">
        <f>"KESt "&amp;CJ31</f>
        <v>KESt 2031</v>
      </c>
      <c r="CK2" s="66" t="str">
        <f>"Zinsen abzgl. KESt "&amp;CK31</f>
        <v>Zinsen abzgl. KESt 2031</v>
      </c>
      <c r="CL2" s="67" t="str">
        <f>"Auszahlung "&amp;CL31</f>
        <v>Auszahlung 2031</v>
      </c>
      <c r="CM2" s="65" t="str">
        <f>"Kapital "&amp;TEXT(Beginn_Beteiligung,"MMMM")&amp;" "&amp;CM31</f>
        <v>Kapital Juni 2031</v>
      </c>
      <c r="CN2" s="66" t="str">
        <f>"Tilgung "&amp;CN31</f>
        <v>Tilgung 2032</v>
      </c>
      <c r="CO2" s="66" t="str">
        <f>"Kapital "&amp;TEXT(Beginn_Beteiligung,"MMMM")&amp;" "&amp;CO31</f>
        <v>Kapital Juni 2032</v>
      </c>
      <c r="CP2" s="66" t="str">
        <f>"Zinsen "&amp;CP31</f>
        <v>Zinsen 2032</v>
      </c>
      <c r="CQ2" s="66" t="str">
        <f>"KESt "&amp;CQ31</f>
        <v>KESt 2032</v>
      </c>
      <c r="CR2" s="66" t="str">
        <f>"Zinsen abzgl. KESt "&amp;CR31</f>
        <v>Zinsen abzgl. KESt 2032</v>
      </c>
      <c r="CS2" s="67" t="str">
        <f>"Auszahlung "&amp;CS31</f>
        <v>Auszahlung 2032</v>
      </c>
      <c r="CT2" s="65" t="str">
        <f>"Kapital "&amp;TEXT(Beginn_Beteiligung,"MMMM")&amp;" "&amp;CT31</f>
        <v>Kapital Juni 2032</v>
      </c>
      <c r="CU2" s="66" t="str">
        <f>"Tilgung "&amp;CU31</f>
        <v>Tilgung 2033</v>
      </c>
      <c r="CV2" s="66" t="str">
        <f>"Kapital "&amp;TEXT(Beginn_Beteiligung,"MMMM")&amp;" "&amp;CV31</f>
        <v>Kapital Juni 2033</v>
      </c>
      <c r="CW2" s="66" t="str">
        <f>"Zinsen "&amp;CW31</f>
        <v>Zinsen 2033</v>
      </c>
      <c r="CX2" s="66" t="str">
        <f>"KESt "&amp;CX31</f>
        <v>KESt 2033</v>
      </c>
      <c r="CY2" s="66" t="str">
        <f>"Zinsen abzgl. KESt "&amp;CY31</f>
        <v>Zinsen abzgl. KESt 2033</v>
      </c>
      <c r="CZ2" s="67" t="str">
        <f>"Auszahlung "&amp;CZ31</f>
        <v>Auszahlung 2033</v>
      </c>
      <c r="DA2" s="65" t="str">
        <f>"Kapital "&amp;TEXT(Beginn_Beteiligung,"MMMM")&amp;" "&amp;DA31</f>
        <v>Kapital Juni 2033</v>
      </c>
      <c r="DB2" s="66" t="str">
        <f>"Tilgung "&amp;DB31</f>
        <v>Tilgung 2034</v>
      </c>
      <c r="DC2" s="66" t="str">
        <f>"Kapital "&amp;TEXT(Beginn_Beteiligung,"MMMM")&amp;" "&amp;DC31</f>
        <v>Kapital Juni 2034</v>
      </c>
      <c r="DD2" s="66" t="str">
        <f>"Zinsen "&amp;DD31</f>
        <v>Zinsen 2034</v>
      </c>
      <c r="DE2" s="66" t="str">
        <f>"KESt "&amp;DE31</f>
        <v>KESt 2034</v>
      </c>
      <c r="DF2" s="66" t="str">
        <f>"Zinsen abzgl. KESt "&amp;DF31</f>
        <v>Zinsen abzgl. KESt 2034</v>
      </c>
      <c r="DG2" s="67" t="str">
        <f>"Auszahlung "&amp;DG31</f>
        <v>Auszahlung 2034</v>
      </c>
      <c r="DH2" s="65" t="str">
        <f>"Kapital "&amp;TEXT(Beginn_Beteiligung,"MMMM")&amp;" "&amp;DH31</f>
        <v>Kapital Juni 2034</v>
      </c>
      <c r="DI2" s="66" t="str">
        <f>"Tilgung "&amp;DI31</f>
        <v>Tilgung 2035</v>
      </c>
      <c r="DJ2" s="66" t="str">
        <f>"Kapital "&amp;TEXT(Beginn_Beteiligung,"MMMM")&amp;" "&amp;DJ31</f>
        <v>Kapital Juni 2035</v>
      </c>
      <c r="DK2" s="66" t="str">
        <f>"Zinsen "&amp;DK31</f>
        <v>Zinsen 2035</v>
      </c>
      <c r="DL2" s="66" t="str">
        <f>"KESt "&amp;DL31</f>
        <v>KESt 2035</v>
      </c>
      <c r="DM2" s="66" t="str">
        <f>"Zinsen abzgl. KESt "&amp;DM31</f>
        <v>Zinsen abzgl. KESt 2035</v>
      </c>
      <c r="DN2" s="67" t="str">
        <f>"Auszahlung "&amp;DN31</f>
        <v>Auszahlung 2035</v>
      </c>
      <c r="DO2" s="65" t="str">
        <f>"Kapital "&amp;TEXT(Beginn_Beteiligung,"MMMM")&amp;" "&amp;DO31</f>
        <v>Kapital Juni 2035</v>
      </c>
      <c r="DP2" s="66" t="str">
        <f>"Tilgung "&amp;DP31</f>
        <v>Tilgung 2036</v>
      </c>
      <c r="DQ2" s="66" t="str">
        <f>"Kapital "&amp;TEXT(Beginn_Beteiligung,"MMMM")&amp;" "&amp;DQ31</f>
        <v>Kapital Juni 2036</v>
      </c>
      <c r="DR2" s="66" t="str">
        <f>"Zinsen "&amp;DR31</f>
        <v>Zinsen 2036</v>
      </c>
      <c r="DS2" s="66" t="str">
        <f>"KESt "&amp;DS31</f>
        <v>KESt 2036</v>
      </c>
      <c r="DT2" s="66" t="str">
        <f>"Zinsen abzgl. KESt "&amp;DT31</f>
        <v>Zinsen abzgl. KESt 2036</v>
      </c>
      <c r="DU2" s="67" t="str">
        <f>"Auszahlung "&amp;DU31</f>
        <v>Auszahlung 2036</v>
      </c>
      <c r="DV2" s="65" t="str">
        <f>"Kapital "&amp;TEXT(Beginn_Beteiligung,"MMMM")&amp;" "&amp;DV31</f>
        <v>Kapital Juni 2036</v>
      </c>
      <c r="DW2" s="66" t="str">
        <f>"Tilgung "&amp;DW31</f>
        <v>Tilgung 2037</v>
      </c>
      <c r="DX2" s="66" t="str">
        <f>"Kapital "&amp;TEXT(Beginn_Beteiligung,"MMMM")&amp;" "&amp;DX31</f>
        <v>Kapital Juni 2037</v>
      </c>
      <c r="DY2" s="66" t="str">
        <f>"Zinsen "&amp;DY31</f>
        <v>Zinsen 2037</v>
      </c>
      <c r="DZ2" s="66" t="str">
        <f>"KESt "&amp;DZ31</f>
        <v>KESt 2037</v>
      </c>
      <c r="EA2" s="66" t="str">
        <f>"Zinsen abzgl. KESt "&amp;EA31</f>
        <v>Zinsen abzgl. KESt 2037</v>
      </c>
      <c r="EB2" s="67" t="str">
        <f>"Auszahlung "&amp;EB31</f>
        <v>Auszahlung 2037</v>
      </c>
      <c r="EC2" s="65" t="str">
        <f>"Kapital "&amp;TEXT(Beginn_Beteiligung,"MMMM")&amp;" "&amp;EC31</f>
        <v>Kapital Juni 2037</v>
      </c>
      <c r="ED2" s="66" t="str">
        <f>"Tilgung "&amp;ED31</f>
        <v>Tilgung 2038</v>
      </c>
      <c r="EE2" s="66" t="str">
        <f>"Kapital "&amp;TEXT(Beginn_Beteiligung,"MMMM")&amp;" "&amp;EE31</f>
        <v>Kapital Juni 2038</v>
      </c>
      <c r="EF2" s="66" t="str">
        <f>"Zinsen "&amp;EF31</f>
        <v>Zinsen 2038</v>
      </c>
      <c r="EG2" s="66" t="str">
        <f>"KESt "&amp;EG31</f>
        <v>KESt 2038</v>
      </c>
      <c r="EH2" s="66" t="str">
        <f>"Zinsen abzgl. KESt "&amp;EH31</f>
        <v>Zinsen abzgl. KESt 2038</v>
      </c>
      <c r="EI2" s="67" t="str">
        <f>"Auszahlung "&amp;EI31</f>
        <v>Auszahlung 2038</v>
      </c>
      <c r="EJ2" s="65" t="str">
        <f>"Kapital "&amp;TEXT(Beginn_Beteiligung,"MMMM")&amp;" "&amp;EJ31</f>
        <v>Kapital Juni 2038</v>
      </c>
      <c r="EK2" s="66" t="str">
        <f>"Tilgung "&amp;EK31</f>
        <v>Tilgung 2039</v>
      </c>
      <c r="EL2" s="66" t="str">
        <f>"Kapital "&amp;TEXT(Beginn_Beteiligung,"MMMM")&amp;" "&amp;EL31</f>
        <v>Kapital Juni 2039</v>
      </c>
      <c r="EM2" s="66" t="str">
        <f>"Zinsen "&amp;EM31</f>
        <v>Zinsen 2039</v>
      </c>
      <c r="EN2" s="66" t="str">
        <f>"KESt "&amp;EN31</f>
        <v>KESt 2039</v>
      </c>
      <c r="EO2" s="66" t="str">
        <f>"Zinsen abzgl. KESt "&amp;EO31</f>
        <v>Zinsen abzgl. KESt 2039</v>
      </c>
      <c r="EP2" s="67" t="str">
        <f>"Auszahlung "&amp;EP31</f>
        <v>Auszahlung 2039</v>
      </c>
      <c r="EQ2" s="65" t="str">
        <f>"Kapital "&amp;TEXT(Beginn_Beteiligung,"MMMM")&amp;" "&amp;EQ31</f>
        <v>Kapital Juni 2039</v>
      </c>
      <c r="ER2" s="66" t="str">
        <f>"Tilgung "&amp;ER31</f>
        <v>Tilgung 2040</v>
      </c>
      <c r="ES2" s="66" t="str">
        <f>"Kapital "&amp;TEXT(Beginn_Beteiligung,"MMMM")&amp;" "&amp;ES31</f>
        <v>Kapital Juni 2040</v>
      </c>
      <c r="ET2" s="66" t="str">
        <f>"Zinsen "&amp;ET31</f>
        <v>Zinsen 2040</v>
      </c>
      <c r="EU2" s="66" t="str">
        <f>"KESt "&amp;EU31</f>
        <v>KESt 2040</v>
      </c>
      <c r="EV2" s="66" t="str">
        <f>"Zinsen abzgl. KESt "&amp;EV31</f>
        <v>Zinsen abzgl. KESt 2040</v>
      </c>
      <c r="EW2" s="67" t="str">
        <f>"Auszahlung "&amp;EW31</f>
        <v>Auszahlung 2040</v>
      </c>
      <c r="EX2" s="65" t="str">
        <f>"Kapital "&amp;TEXT(Beginn_Beteiligung,"MMMM")&amp;" "&amp;EX31</f>
        <v>Kapital Juni 2040</v>
      </c>
      <c r="EY2" s="66" t="str">
        <f>"Tilgung "&amp;EY31</f>
        <v>Tilgung 2041</v>
      </c>
      <c r="EZ2" s="66" t="str">
        <f>"Kapital "&amp;TEXT(Beginn_Beteiligung,"MMMM")&amp;" "&amp;EZ31</f>
        <v>Kapital Juni 2041</v>
      </c>
      <c r="FA2" s="66" t="str">
        <f>"Zinsen "&amp;FA31</f>
        <v>Zinsen 2041</v>
      </c>
      <c r="FB2" s="66" t="str">
        <f>"KESt "&amp;FB31</f>
        <v>KESt 2041</v>
      </c>
      <c r="FC2" s="66" t="str">
        <f>"Zinsen abzgl. KESt "&amp;FC31</f>
        <v>Zinsen abzgl. KESt 2041</v>
      </c>
      <c r="FD2" s="67" t="str">
        <f>"Auszahlung "&amp;FD31</f>
        <v>Auszahlung 2041</v>
      </c>
      <c r="FE2" s="65" t="str">
        <f>"Kapital "&amp;TEXT(Beginn_Beteiligung,"MMMM")&amp;" "&amp;FE31</f>
        <v>Kapital Juni 2041</v>
      </c>
      <c r="FF2" s="66" t="str">
        <f>"Tilgung "&amp;FF31</f>
        <v>Tilgung 2042</v>
      </c>
      <c r="FG2" s="66" t="str">
        <f>"Kapital "&amp;TEXT(Beginn_Beteiligung,"MMMM")&amp;" "&amp;FG31</f>
        <v>Kapital Juni 2042</v>
      </c>
      <c r="FH2" s="66" t="str">
        <f>"Zinsen "&amp;FH31</f>
        <v>Zinsen 2042</v>
      </c>
      <c r="FI2" s="66" t="str">
        <f>"KESt "&amp;FI31</f>
        <v>KESt 2042</v>
      </c>
      <c r="FJ2" s="66" t="str">
        <f>"Zinsen abzgl. KESt "&amp;FJ31</f>
        <v>Zinsen abzgl. KESt 2042</v>
      </c>
      <c r="FK2" s="67" t="str">
        <f>"Auszahlung "&amp;FK31</f>
        <v>Auszahlung 2042</v>
      </c>
      <c r="FL2" s="65" t="str">
        <f>"Kapital "&amp;TEXT(Beginn_Beteiligung,"MMMM")&amp;" "&amp;FL31</f>
        <v>Kapital Juni 2042</v>
      </c>
      <c r="FM2" s="66" t="str">
        <f>"Tilgung "&amp;FM31</f>
        <v>Tilgung 2043</v>
      </c>
      <c r="FN2" s="66" t="str">
        <f>"Kapital "&amp;TEXT(Beginn_Beteiligung,"MMMM")&amp;" "&amp;FN31</f>
        <v>Kapital Juni 2043</v>
      </c>
      <c r="FO2" s="66" t="str">
        <f>"Zinsen "&amp;FO31</f>
        <v>Zinsen 2043</v>
      </c>
      <c r="FP2" s="66" t="str">
        <f>"KESt "&amp;FP31</f>
        <v>KESt 2043</v>
      </c>
      <c r="FQ2" s="66" t="str">
        <f>"Zinsen abzgl. KESt "&amp;FQ31</f>
        <v>Zinsen abzgl. KESt 2043</v>
      </c>
      <c r="FR2" s="67" t="str">
        <f>"Auszahlung "&amp;FR31</f>
        <v>Auszahlung 2043</v>
      </c>
      <c r="FS2" s="65" t="str">
        <f>"Kapital "&amp;TEXT(Beginn_Beteiligung,"MMMM")&amp;" "&amp;FS31</f>
        <v>Kapital Juni 2043</v>
      </c>
      <c r="FT2" s="66" t="str">
        <f>"Tilgung "&amp;FT31</f>
        <v>Tilgung 2044</v>
      </c>
      <c r="FU2" s="66" t="str">
        <f>"Kapital "&amp;TEXT(Beginn_Beteiligung,"MMMM")&amp;" "&amp;FU31</f>
        <v>Kapital Juni 2044</v>
      </c>
      <c r="FV2" s="66" t="str">
        <f>"Zinsen "&amp;FV31</f>
        <v>Zinsen 2044</v>
      </c>
      <c r="FW2" s="66" t="str">
        <f>"KESt "&amp;FW31</f>
        <v>KESt 2044</v>
      </c>
      <c r="FX2" s="66" t="str">
        <f>"Zinsen abzgl. KESt "&amp;FX31</f>
        <v>Zinsen abzgl. KESt 2044</v>
      </c>
      <c r="FY2" s="67" t="str">
        <f>"Auszahlung "&amp;FY31</f>
        <v>Auszahlung 2044</v>
      </c>
      <c r="FZ2" s="65" t="str">
        <f>"Kapital "&amp;TEXT(Beginn_Beteiligung,"MMMM")&amp;" "&amp;FZ31</f>
        <v>Kapital Juni 2044</v>
      </c>
      <c r="GA2" s="66" t="str">
        <f>"Tilgung "&amp;GA31</f>
        <v>Tilgung 2045</v>
      </c>
      <c r="GB2" s="66" t="str">
        <f>"Kapital "&amp;TEXT(Beginn_Beteiligung,"MMMM")&amp;" "&amp;GB31</f>
        <v>Kapital Juni 2045</v>
      </c>
      <c r="GC2" s="66" t="str">
        <f>"Zinsen "&amp;GC31</f>
        <v>Zinsen 2045</v>
      </c>
      <c r="GD2" s="66" t="str">
        <f>"KESt "&amp;GD31</f>
        <v>KESt 2045</v>
      </c>
      <c r="GE2" s="66" t="str">
        <f>"Zinsen abzgl. KESt "&amp;GE31</f>
        <v>Zinsen abzgl. KESt 2045</v>
      </c>
      <c r="GF2" s="67" t="str">
        <f>"Auszahlung "&amp;GF31</f>
        <v>Auszahlung 2045</v>
      </c>
      <c r="GG2" s="65" t="str">
        <f>"Kapital "&amp;TEXT(Beginn_Beteiligung,"MMMM")&amp;" "&amp;GG31</f>
        <v>Kapital Juni 2045</v>
      </c>
      <c r="GH2" s="66" t="str">
        <f>"Tilgung "&amp;GH31</f>
        <v>Tilgung 2046</v>
      </c>
      <c r="GI2" s="66" t="str">
        <f>"Kapital "&amp;TEXT(Beginn_Beteiligung,"MMMM")&amp;" "&amp;GI31</f>
        <v>Kapital Juni 2046</v>
      </c>
      <c r="GJ2" s="66" t="str">
        <f>"Zinsen "&amp;GJ31</f>
        <v>Zinsen 2046</v>
      </c>
      <c r="GK2" s="66" t="str">
        <f>"KESt "&amp;GK31</f>
        <v>KESt 2046</v>
      </c>
      <c r="GL2" s="66" t="str">
        <f>"Zinsen abzgl. KESt "&amp;GL31</f>
        <v>Zinsen abzgl. KESt 2046</v>
      </c>
      <c r="GM2" s="67" t="str">
        <f>"Auszahlung "&amp;GM31</f>
        <v>Auszahlung 2046</v>
      </c>
      <c r="GN2" s="65" t="str">
        <f>"Kapital "&amp;TEXT(Beginn_Beteiligung,"MMMM")&amp;" "&amp;GN31</f>
        <v>Kapital Juni 2046</v>
      </c>
      <c r="GO2" s="66" t="str">
        <f>"Tilgung "&amp;GO31</f>
        <v>Tilgung 2047</v>
      </c>
      <c r="GP2" s="66" t="str">
        <f>"Kapital "&amp;TEXT(Beginn_Beteiligung,"MMMM")&amp;" "&amp;GP31</f>
        <v>Kapital Juni 2047</v>
      </c>
      <c r="GQ2" s="66" t="str">
        <f>"Zinsen "&amp;GQ31</f>
        <v>Zinsen 2047</v>
      </c>
      <c r="GR2" s="66" t="str">
        <f>"KESt "&amp;GR31</f>
        <v>KESt 2047</v>
      </c>
      <c r="GS2" s="66" t="str">
        <f>"Zinsen abzgl. KESt "&amp;GS31</f>
        <v>Zinsen abzgl. KESt 2047</v>
      </c>
      <c r="GT2" s="67" t="str">
        <f>"Auszahlung "&amp;GT31</f>
        <v>Auszahlung 2047</v>
      </c>
      <c r="GU2" s="65" t="str">
        <f>"Kapital "&amp;TEXT(Beginn_Beteiligung,"MMMM")&amp;" "&amp;GU31</f>
        <v>Kapital Juni 2047</v>
      </c>
      <c r="GV2" s="66" t="str">
        <f>"Tilgung "&amp;GV31</f>
        <v>Tilgung 2048</v>
      </c>
      <c r="GW2" s="66" t="str">
        <f>"Kapital "&amp;TEXT(Beginn_Beteiligung,"MMMM")&amp;" "&amp;GW31</f>
        <v>Kapital Juni 2048</v>
      </c>
      <c r="GX2" s="66" t="str">
        <f>"Zinsen "&amp;GX31</f>
        <v>Zinsen 2048</v>
      </c>
      <c r="GY2" s="66" t="str">
        <f>"KESt "&amp;GY31</f>
        <v>KESt 2048</v>
      </c>
      <c r="GZ2" s="66" t="str">
        <f>"Zinsen abzgl. KESt "&amp;GZ31</f>
        <v>Zinsen abzgl. KESt 2048</v>
      </c>
      <c r="HA2" s="67" t="str">
        <f>"Auszahlung "&amp;HA31</f>
        <v>Auszahlung 2048</v>
      </c>
      <c r="HB2" s="65" t="str">
        <f>"Kapital "&amp;TEXT(Beginn_Beteiligung,"MMMM")&amp;" "&amp;HB31</f>
        <v>Kapital Juni 2048</v>
      </c>
      <c r="HC2" s="66" t="str">
        <f>"Tilgung "&amp;HC31</f>
        <v>Tilgung 2049</v>
      </c>
      <c r="HD2" s="66" t="str">
        <f>"Kapital "&amp;TEXT(Beginn_Beteiligung,"MMMM")&amp;" "&amp;HD31</f>
        <v>Kapital Juni 2049</v>
      </c>
      <c r="HE2" s="66" t="str">
        <f>"Zinsen "&amp;HE31</f>
        <v>Zinsen 2049</v>
      </c>
      <c r="HF2" s="66" t="str">
        <f>"KESt "&amp;HF31</f>
        <v>KESt 2049</v>
      </c>
      <c r="HG2" s="66" t="str">
        <f>"Zinsen abzgl. KESt "&amp;HG31</f>
        <v>Zinsen abzgl. KESt 2049</v>
      </c>
      <c r="HH2" s="67" t="str">
        <f>"Auszahlung "&amp;HH31</f>
        <v>Auszahlung 2049</v>
      </c>
      <c r="HI2" s="65" t="str">
        <f>"Kapital "&amp;TEXT(Beginn_Beteiligung,"MMMM")&amp;" "&amp;HI31</f>
        <v>Kapital Juni 2049</v>
      </c>
      <c r="HJ2" s="66" t="str">
        <f>"Tilgung "&amp;HJ31</f>
        <v>Tilgung 2050</v>
      </c>
      <c r="HK2" s="66" t="str">
        <f>"Kapital "&amp;TEXT(Beginn_Beteiligung,"MMMM")&amp;" "&amp;HK31</f>
        <v>Kapital Juni 2050</v>
      </c>
      <c r="HL2" s="66" t="str">
        <f>"Zinsen "&amp;HL31</f>
        <v>Zinsen 2050</v>
      </c>
      <c r="HM2" s="66" t="str">
        <f>"KESt "&amp;HM31</f>
        <v>KESt 2050</v>
      </c>
      <c r="HN2" s="66" t="str">
        <f>"Zinsen abzgl. KESt "&amp;HN31</f>
        <v>Zinsen abzgl. KESt 2050</v>
      </c>
      <c r="HO2" s="67" t="str">
        <f>"Auszahlung "&amp;HO31</f>
        <v>Auszahlung 2050</v>
      </c>
      <c r="HP2" s="65" t="str">
        <f>"Kapital "&amp;TEXT(Beginn_Beteiligung,"MMMM")&amp;" "&amp;HP31</f>
        <v>Kapital Juni 2050</v>
      </c>
      <c r="HQ2" s="66" t="str">
        <f>"Tilgung "&amp;HQ31</f>
        <v>Tilgung 2051</v>
      </c>
      <c r="HR2" s="66" t="str">
        <f>"Kapital "&amp;TEXT(Beginn_Beteiligung,"MMMM")&amp;" "&amp;HR31</f>
        <v>Kapital Juni 2051</v>
      </c>
      <c r="HS2" s="66" t="str">
        <f>"Zinsen "&amp;HS31</f>
        <v>Zinsen 2051</v>
      </c>
      <c r="HT2" s="66" t="str">
        <f>"KESt "&amp;HT31</f>
        <v>KESt 2051</v>
      </c>
      <c r="HU2" s="66" t="str">
        <f>"Zinsen abzgl. KESt "&amp;HU31</f>
        <v>Zinsen abzgl. KESt 2051</v>
      </c>
      <c r="HV2" s="67" t="str">
        <f>"Auszahlung "&amp;HV31</f>
        <v>Auszahlung 2051</v>
      </c>
      <c r="HW2" s="65" t="str">
        <f>"Kapital "&amp;TEXT(Beginn_Beteiligung,"MMMM")&amp;" "&amp;HW31</f>
        <v>Kapital Juni 2051</v>
      </c>
      <c r="HX2" s="66" t="str">
        <f>"Tilgung "&amp;HX31</f>
        <v>Tilgung 2052</v>
      </c>
      <c r="HY2" s="66" t="str">
        <f>"Kapital "&amp;TEXT(Beginn_Beteiligung,"MMMM")&amp;" "&amp;HY31</f>
        <v>Kapital Juni 2052</v>
      </c>
      <c r="HZ2" s="66" t="str">
        <f>"Zinsen "&amp;HZ31</f>
        <v>Zinsen 2052</v>
      </c>
      <c r="IA2" s="66" t="str">
        <f>"KESt "&amp;IA31</f>
        <v>KESt 2052</v>
      </c>
      <c r="IB2" s="66" t="str">
        <f>"Zinsen abzgl. KESt "&amp;IB31</f>
        <v>Zinsen abzgl. KESt 2052</v>
      </c>
      <c r="IC2" s="67" t="str">
        <f>"Auszahlung "&amp;IC31</f>
        <v>Auszahlung 2052</v>
      </c>
      <c r="ID2" s="65" t="str">
        <f>"Kapital "&amp;TEXT(Beginn_Beteiligung,"MMMM")&amp;" "&amp;ID31</f>
        <v>Kapital Juni 2052</v>
      </c>
      <c r="IE2" s="66" t="str">
        <f>"Tilgung "&amp;IE31</f>
        <v>Tilgung 2053</v>
      </c>
      <c r="IF2" s="66" t="str">
        <f>"Kapital "&amp;TEXT(Beginn_Beteiligung,"MMMM")&amp;" "&amp;IF31</f>
        <v>Kapital Juni 2053</v>
      </c>
      <c r="IG2" s="66" t="str">
        <f>"Zinsen "&amp;IG31</f>
        <v>Zinsen 2053</v>
      </c>
      <c r="IH2" s="66" t="str">
        <f>"KESt "&amp;IH31</f>
        <v>KESt 2053</v>
      </c>
      <c r="II2" s="66" t="str">
        <f>"Zinsen abzgl. KESt "&amp;II31</f>
        <v>Zinsen abzgl. KESt 2053</v>
      </c>
      <c r="IJ2" s="67" t="str">
        <f>"Auszahlung "&amp;IJ31</f>
        <v>Auszahlung 2053</v>
      </c>
      <c r="IK2" s="65" t="str">
        <f>"Kapital "&amp;TEXT(Beginn_Beteiligung,"MMMM")&amp;" "&amp;IK31</f>
        <v>Kapital Juni 2053</v>
      </c>
      <c r="IL2" s="66" t="str">
        <f>"Tilgung "&amp;IL31</f>
        <v>Tilgung 2054</v>
      </c>
      <c r="IM2" s="66" t="str">
        <f>"Kapital "&amp;TEXT(Beginn_Beteiligung,"MMMM")&amp;" "&amp;IM31</f>
        <v>Kapital Juni 2054</v>
      </c>
      <c r="IN2" s="66" t="str">
        <f>"Zinsen "&amp;IN31</f>
        <v>Zinsen 2054</v>
      </c>
      <c r="IO2" s="66" t="str">
        <f>"KESt "&amp;IO31</f>
        <v>KESt 2054</v>
      </c>
      <c r="IP2" s="66" t="str">
        <f>"Zinsen abzgl. KESt "&amp;IP31</f>
        <v>Zinsen abzgl. KESt 2054</v>
      </c>
      <c r="IQ2" s="67" t="str">
        <f>"Auszahlung "&amp;IQ31</f>
        <v>Auszahlung 2054</v>
      </c>
      <c r="IR2" s="65" t="str">
        <f>"Kapital "&amp;TEXT(Beginn_Beteiligung,"MMMM")&amp;" "&amp;IR31</f>
        <v>Kapital Juni 2054</v>
      </c>
      <c r="IS2" s="66" t="str">
        <f>"Tilgung "&amp;IS31</f>
        <v>Tilgung 2055</v>
      </c>
      <c r="IT2" s="66" t="str">
        <f>"Kapital "&amp;TEXT(Beginn_Beteiligung,"MMMM")&amp;" "&amp;IT31</f>
        <v>Kapital Juni 2055</v>
      </c>
      <c r="IU2" s="66" t="str">
        <f>"Zinsen "&amp;IU31</f>
        <v>Zinsen 2055</v>
      </c>
      <c r="IV2" s="66" t="str">
        <f>"KESt "&amp;IV31</f>
        <v>KESt 2055</v>
      </c>
      <c r="IW2" s="66" t="str">
        <f>"Zinsen abzgl. KESt "&amp;IW31</f>
        <v>Zinsen abzgl. KESt 2055</v>
      </c>
      <c r="IX2" s="67" t="str">
        <f>"Auszahlung "&amp;IX31</f>
        <v>Auszahlung 2055</v>
      </c>
      <c r="IY2" s="65" t="str">
        <f>"Kapital "&amp;TEXT(Beginn_Beteiligung,"MMMM")&amp;" "&amp;IY31</f>
        <v>Kapital Juni 2055</v>
      </c>
      <c r="IZ2" s="66" t="str">
        <f>"Tilgung "&amp;IZ31</f>
        <v>Tilgung 2056</v>
      </c>
      <c r="JA2" s="66" t="str">
        <f>"Kapital "&amp;TEXT(Beginn_Beteiligung,"MMMM")&amp;" "&amp;JA31</f>
        <v>Kapital Juni 2056</v>
      </c>
      <c r="JB2" s="66" t="str">
        <f>"Zinsen "&amp;JB31</f>
        <v>Zinsen 2056</v>
      </c>
      <c r="JC2" s="66" t="str">
        <f>"KESt "&amp;JC31</f>
        <v>KESt 2056</v>
      </c>
      <c r="JD2" s="66" t="str">
        <f>"Zinsen abzgl. KESt "&amp;JD31</f>
        <v>Zinsen abzgl. KESt 2056</v>
      </c>
      <c r="JE2" s="67" t="str">
        <f>"Auszahlung "&amp;JE31</f>
        <v>Auszahlung 2056</v>
      </c>
      <c r="JF2" s="65" t="str">
        <f>"Kapital "&amp;TEXT(Beginn_Beteiligung,"MMMM")&amp;" "&amp;JF31</f>
        <v>Kapital Juni 2056</v>
      </c>
      <c r="JG2" s="66" t="str">
        <f>"Tilgung "&amp;JG31</f>
        <v>Tilgung 2057</v>
      </c>
      <c r="JH2" s="66" t="str">
        <f>"Kapital "&amp;TEXT(Beginn_Beteiligung,"MMMM")&amp;" "&amp;JH31</f>
        <v>Kapital Juni 2057</v>
      </c>
      <c r="JI2" s="66" t="str">
        <f>"Zinsen "&amp;JI31</f>
        <v>Zinsen 2057</v>
      </c>
      <c r="JJ2" s="66" t="str">
        <f>"KESt "&amp;JJ31</f>
        <v>KESt 2057</v>
      </c>
      <c r="JK2" s="66" t="str">
        <f>"Zinsen abzgl. KESt "&amp;JK31</f>
        <v>Zinsen abzgl. KESt 2057</v>
      </c>
      <c r="JL2" s="67" t="str">
        <f>"Auszahlung "&amp;JL31</f>
        <v>Auszahlung 2057</v>
      </c>
      <c r="JM2" s="65" t="str">
        <f>"Kapital "&amp;TEXT(Beginn_Beteiligung,"MMMM")&amp;" "&amp;JM31</f>
        <v>Kapital Juni 2057</v>
      </c>
      <c r="JN2" s="66" t="str">
        <f>"Tilgung "&amp;JN31</f>
        <v>Tilgung 2058</v>
      </c>
      <c r="JO2" s="66" t="str">
        <f>"Kapital "&amp;TEXT(Beginn_Beteiligung,"MMMM")&amp;" "&amp;JO31</f>
        <v>Kapital Juni 2058</v>
      </c>
      <c r="JP2" s="66" t="str">
        <f>"Zinsen "&amp;JP31</f>
        <v>Zinsen 2058</v>
      </c>
      <c r="JQ2" s="66" t="str">
        <f>"KESt "&amp;JQ31</f>
        <v>KESt 2058</v>
      </c>
      <c r="JR2" s="66" t="str">
        <f>"Zinsen abzgl. KESt "&amp;JR31</f>
        <v>Zinsen abzgl. KESt 2058</v>
      </c>
      <c r="JS2" s="67" t="str">
        <f>"Auszahlung "&amp;JS31</f>
        <v>Auszahlung 2058</v>
      </c>
      <c r="JT2" s="65" t="str">
        <f>"Kapital "&amp;TEXT(Beginn_Beteiligung,"MMMM")&amp;" "&amp;JT31</f>
        <v>Kapital Juni 2058</v>
      </c>
      <c r="JU2" s="66" t="str">
        <f>"Tilgung "&amp;JU31</f>
        <v>Tilgung 2059</v>
      </c>
      <c r="JV2" s="66" t="str">
        <f>"Kapital "&amp;TEXT(Beginn_Beteiligung,"MMMM")&amp;" "&amp;JV31</f>
        <v>Kapital Juni 2059</v>
      </c>
      <c r="JW2" s="66" t="str">
        <f>"Zinsen "&amp;JW31</f>
        <v>Zinsen 2059</v>
      </c>
      <c r="JX2" s="66" t="str">
        <f>"KESt "&amp;JX31</f>
        <v>KESt 2059</v>
      </c>
      <c r="JY2" s="66" t="str">
        <f>"Zinsen abzgl. KESt "&amp;JY31</f>
        <v>Zinsen abzgl. KESt 2059</v>
      </c>
      <c r="JZ2" s="67" t="str">
        <f>"Auszahlung "&amp;JZ31</f>
        <v>Auszahlung 2059</v>
      </c>
      <c r="KA2" s="65" t="str">
        <f>"Kapital "&amp;TEXT(Beginn_Beteiligung,"MMMM")&amp;" "&amp;KA31</f>
        <v>Kapital Juni 2059</v>
      </c>
      <c r="KB2" s="66" t="str">
        <f>"Tilgung "&amp;KB31</f>
        <v>Tilgung 2060</v>
      </c>
      <c r="KC2" s="66" t="str">
        <f>"Kapital "&amp;TEXT(Beginn_Beteiligung,"MMMM")&amp;" "&amp;KC31</f>
        <v>Kapital Juni 2060</v>
      </c>
      <c r="KD2" s="66" t="str">
        <f>"Zinsen "&amp;KD31</f>
        <v>Zinsen 2060</v>
      </c>
      <c r="KE2" s="66" t="str">
        <f>"KESt "&amp;KE31</f>
        <v>KESt 2060</v>
      </c>
      <c r="KF2" s="66" t="str">
        <f>"Zinsen abzgl. KESt "&amp;KF31</f>
        <v>Zinsen abzgl. KESt 2060</v>
      </c>
      <c r="KG2" s="67" t="str">
        <f>"Auszahlung "&amp;KG31</f>
        <v>Auszahlung 2060</v>
      </c>
      <c r="KH2" s="65" t="str">
        <f>"Kapital "&amp;TEXT(Beginn_Beteiligung,"MMMM")&amp;" "&amp;KH31</f>
        <v>Kapital Juni 2060</v>
      </c>
      <c r="KI2" s="66" t="str">
        <f>"Tilgung "&amp;KI31</f>
        <v>Tilgung 2061</v>
      </c>
      <c r="KJ2" s="66" t="str">
        <f>"Kapital "&amp;TEXT(Beginn_Beteiligung,"MMMM")&amp;" "&amp;KJ31</f>
        <v>Kapital Juni 2061</v>
      </c>
      <c r="KK2" s="66" t="str">
        <f>"Zinsen "&amp;KK31</f>
        <v>Zinsen 2061</v>
      </c>
      <c r="KL2" s="66" t="str">
        <f>"KESt "&amp;KL31</f>
        <v>KESt 2061</v>
      </c>
      <c r="KM2" s="66" t="str">
        <f>"Zinsen abzgl. KESt "&amp;KM31</f>
        <v>Zinsen abzgl. KESt 2061</v>
      </c>
      <c r="KN2" s="67" t="str">
        <f>"Auszahlung "&amp;KN31</f>
        <v>Auszahlung 2061</v>
      </c>
      <c r="KO2" s="65" t="str">
        <f>"Kapital "&amp;TEXT(Beginn_Beteiligung,"MMMM")&amp;" "&amp;KO31</f>
        <v>Kapital Juni 2061</v>
      </c>
      <c r="KP2" s="66" t="str">
        <f>"Tilgung "&amp;KP31</f>
        <v>Tilgung 2062</v>
      </c>
      <c r="KQ2" s="66" t="str">
        <f>"Kapital "&amp;TEXT(Beginn_Beteiligung,"MMMM")&amp;" "&amp;KQ31</f>
        <v>Kapital Juni 2062</v>
      </c>
      <c r="KR2" s="66" t="str">
        <f>"Zinsen "&amp;KR31</f>
        <v>Zinsen 2062</v>
      </c>
      <c r="KS2" s="66" t="str">
        <f>"KESt "&amp;KS31</f>
        <v>KESt 2062</v>
      </c>
      <c r="KT2" s="66" t="str">
        <f>"Zinsen abzgl. KESt "&amp;KT31</f>
        <v>Zinsen abzgl. KESt 2062</v>
      </c>
      <c r="KU2" s="67" t="str">
        <f>"Auszahlung "&amp;KU31</f>
        <v>Auszahlung 2062</v>
      </c>
      <c r="KV2" s="65" t="str">
        <f>"Kapital "&amp;TEXT(Beginn_Beteiligung,"MMMM")&amp;" "&amp;KV31</f>
        <v>Kapital Juni 2062</v>
      </c>
      <c r="KW2" s="66" t="str">
        <f>"Tilgung "&amp;KW31</f>
        <v>Tilgung 2063</v>
      </c>
      <c r="KX2" s="66" t="str">
        <f>"Kapital "&amp;TEXT(Beginn_Beteiligung,"MMMM")&amp;" "&amp;KX31</f>
        <v>Kapital Juni 2063</v>
      </c>
      <c r="KY2" s="66" t="str">
        <f>"Zinsen "&amp;KY31</f>
        <v>Zinsen 2063</v>
      </c>
      <c r="KZ2" s="66" t="str">
        <f>"KESt "&amp;KZ31</f>
        <v>KESt 2063</v>
      </c>
      <c r="LA2" s="66" t="str">
        <f>"Zinsen abzgl. KESt "&amp;LA31</f>
        <v>Zinsen abzgl. KESt 2063</v>
      </c>
      <c r="LB2" s="67" t="str">
        <f>"Auszahlung "&amp;LB31</f>
        <v>Auszahlung 2063</v>
      </c>
      <c r="LC2" s="65" t="str">
        <f>"Kapital "&amp;TEXT(Beginn_Beteiligung,"MMMM")&amp;" "&amp;LC31</f>
        <v>Kapital Juni 2063</v>
      </c>
      <c r="LD2" s="66" t="str">
        <f>"Tilgung "&amp;LD31</f>
        <v>Tilgung 2064</v>
      </c>
      <c r="LE2" s="66" t="str">
        <f>"Kapital "&amp;TEXT(Beginn_Beteiligung,"MMMM")&amp;" "&amp;LE31</f>
        <v>Kapital Juni 2064</v>
      </c>
      <c r="LF2" s="66" t="str">
        <f>"Zinsen "&amp;LF31</f>
        <v>Zinsen 2064</v>
      </c>
      <c r="LG2" s="66" t="str">
        <f>"KESt "&amp;LG31</f>
        <v>KESt 2064</v>
      </c>
      <c r="LH2" s="66" t="str">
        <f>"Zinsen abzgl. KESt "&amp;LH31</f>
        <v>Zinsen abzgl. KESt 2064</v>
      </c>
      <c r="LI2" s="67" t="str">
        <f>"Auszahlung "&amp;LI31</f>
        <v>Auszahlung 2064</v>
      </c>
      <c r="LJ2" s="65" t="str">
        <f>"Kapital "&amp;TEXT(Beginn_Beteiligung,"MMMM")&amp;" "&amp;LJ31</f>
        <v>Kapital Juni 2064</v>
      </c>
      <c r="LK2" s="66" t="str">
        <f>"Tilgung "&amp;LK31</f>
        <v>Tilgung 2065</v>
      </c>
      <c r="LL2" s="66" t="str">
        <f>"Kapital "&amp;TEXT(Beginn_Beteiligung,"MMMM")&amp;" "&amp;LL31</f>
        <v>Kapital Juni 2065</v>
      </c>
      <c r="LM2" s="66" t="str">
        <f>"Zinsen "&amp;LM31</f>
        <v>Zinsen 2065</v>
      </c>
      <c r="LN2" s="66" t="str">
        <f>"KESt "&amp;LN31</f>
        <v>KESt 2065</v>
      </c>
      <c r="LO2" s="66" t="str">
        <f>"Zinsen abzgl. KESt "&amp;LO31</f>
        <v>Zinsen abzgl. KESt 2065</v>
      </c>
      <c r="LP2" s="67" t="str">
        <f>"Auszahlung "&amp;LP31</f>
        <v>Auszahlung 2065</v>
      </c>
      <c r="LQ2" s="65" t="str">
        <f>"Kapital "&amp;TEXT(Beginn_Beteiligung,"MMMM")&amp;" "&amp;LQ31</f>
        <v>Kapital Juni 2065</v>
      </c>
      <c r="LR2" s="66" t="str">
        <f>"Tilgung "&amp;LR31</f>
        <v>Tilgung 2066</v>
      </c>
      <c r="LS2" s="66" t="str">
        <f>"Kapital "&amp;TEXT(Beginn_Beteiligung,"MMMM")&amp;" "&amp;LS31</f>
        <v>Kapital Juni 2066</v>
      </c>
      <c r="LT2" s="66" t="str">
        <f>"Zinsen "&amp;LT31</f>
        <v>Zinsen 2066</v>
      </c>
      <c r="LU2" s="66" t="str">
        <f>"KESt "&amp;LU31</f>
        <v>KESt 2066</v>
      </c>
      <c r="LV2" s="66" t="str">
        <f>"Zinsen abzgl. KESt "&amp;LV31</f>
        <v>Zinsen abzgl. KESt 2066</v>
      </c>
      <c r="LW2" s="67" t="str">
        <f>"Auszahlung "&amp;LW31</f>
        <v>Auszahlung 2066</v>
      </c>
      <c r="LX2" s="65" t="str">
        <f>"Kapital "&amp;TEXT(Beginn_Beteiligung,"MMMM")&amp;" "&amp;LX31</f>
        <v>Kapital Juni 2066</v>
      </c>
      <c r="LY2" s="66" t="str">
        <f>"Tilgung "&amp;LY31</f>
        <v>Tilgung 2067</v>
      </c>
      <c r="LZ2" s="66" t="str">
        <f>"Kapital "&amp;TEXT(Beginn_Beteiligung,"MMMM")&amp;" "&amp;LZ31</f>
        <v>Kapital Juni 2067</v>
      </c>
      <c r="MA2" s="66" t="str">
        <f>"Zinsen "&amp;MA31</f>
        <v>Zinsen 2067</v>
      </c>
      <c r="MB2" s="66" t="str">
        <f>"KESt "&amp;MB31</f>
        <v>KESt 2067</v>
      </c>
      <c r="MC2" s="66" t="str">
        <f>"Zinsen abzgl. KESt "&amp;MC31</f>
        <v>Zinsen abzgl. KESt 2067</v>
      </c>
      <c r="MD2" s="67" t="str">
        <f>"Auszahlung "&amp;MD31</f>
        <v>Auszahlung 2067</v>
      </c>
      <c r="ME2" s="65" t="str">
        <f>"Kapital "&amp;TEXT(Beginn_Beteiligung,"MMMM")&amp;" "&amp;ME31</f>
        <v>Kapital Juni 2067</v>
      </c>
      <c r="MF2" s="66" t="str">
        <f>"Tilgung "&amp;MF31</f>
        <v>Tilgung 2068</v>
      </c>
      <c r="MG2" s="66" t="str">
        <f>"Kapital "&amp;TEXT(Beginn_Beteiligung,"MMMM")&amp;" "&amp;MG31</f>
        <v>Kapital Juni 2068</v>
      </c>
      <c r="MH2" s="66" t="str">
        <f>"Zinsen "&amp;MH31</f>
        <v>Zinsen 2068</v>
      </c>
      <c r="MI2" s="66" t="str">
        <f>"KESt "&amp;MI31</f>
        <v>KESt 2068</v>
      </c>
      <c r="MJ2" s="66" t="str">
        <f>"Zinsen abzgl. KESt "&amp;MJ31</f>
        <v>Zinsen abzgl. KESt 2068</v>
      </c>
      <c r="MK2" s="67" t="str">
        <f>"Auszahlung "&amp;MK31</f>
        <v>Auszahlung 2068</v>
      </c>
      <c r="ML2" s="65" t="str">
        <f>"Kapital "&amp;TEXT(Beginn_Beteiligung,"MMMM")&amp;" "&amp;ML31</f>
        <v>Kapital Juni 2068</v>
      </c>
      <c r="MM2" s="66" t="str">
        <f>"Tilgung "&amp;MM31</f>
        <v>Tilgung 2069</v>
      </c>
      <c r="MN2" s="66" t="str">
        <f>"Kapital "&amp;TEXT(Beginn_Beteiligung,"MMMM")&amp;" "&amp;MN31</f>
        <v>Kapital Juni 2069</v>
      </c>
      <c r="MO2" s="66" t="str">
        <f>"Zinsen "&amp;MO31</f>
        <v>Zinsen 2069</v>
      </c>
      <c r="MP2" s="66" t="str">
        <f>"KESt "&amp;MP31</f>
        <v>KESt 2069</v>
      </c>
      <c r="MQ2" s="66" t="str">
        <f>"Zinsen abzgl. KESt "&amp;MQ31</f>
        <v>Zinsen abzgl. KESt 2069</v>
      </c>
      <c r="MR2" s="67" t="str">
        <f>"Auszahlung "&amp;MR31</f>
        <v>Auszahlung 2069</v>
      </c>
      <c r="MS2" s="65" t="str">
        <f>"Kapital "&amp;TEXT(Beginn_Beteiligung,"MMMM")&amp;" "&amp;MS31</f>
        <v>Kapital Juni 2069</v>
      </c>
      <c r="MT2" s="66" t="str">
        <f>"Tilgung "&amp;MT31</f>
        <v>Tilgung 2070</v>
      </c>
      <c r="MU2" s="66" t="str">
        <f>"Kapital "&amp;TEXT(Beginn_Beteiligung,"MMMM")&amp;" "&amp;MU31</f>
        <v>Kapital Juni 2070</v>
      </c>
      <c r="MV2" s="66" t="str">
        <f>"Zinsen "&amp;MV31</f>
        <v>Zinsen 2070</v>
      </c>
      <c r="MW2" s="66" t="str">
        <f>"KESt "&amp;MW31</f>
        <v>KESt 2070</v>
      </c>
      <c r="MX2" s="66" t="str">
        <f>"Zinsen abzgl. KESt "&amp;MX31</f>
        <v>Zinsen abzgl. KESt 2070</v>
      </c>
      <c r="MY2" s="67" t="str">
        <f>"Auszahlung "&amp;MY31</f>
        <v>Auszahlung 2070</v>
      </c>
      <c r="MZ2" s="65" t="str">
        <f>"Kapital "&amp;TEXT(Beginn_Beteiligung,"MMMM")&amp;" "&amp;MZ31</f>
        <v>Kapital Juni 2070</v>
      </c>
      <c r="NA2" s="66" t="str">
        <f>"Tilgung "&amp;NA31</f>
        <v>Tilgung 2071</v>
      </c>
      <c r="NB2" s="66" t="str">
        <f>"Kapital "&amp;TEXT(Beginn_Beteiligung,"MMMM")&amp;" "&amp;NB31</f>
        <v>Kapital Juni 2071</v>
      </c>
      <c r="NC2" s="66" t="str">
        <f>"Zinsen "&amp;NC31</f>
        <v>Zinsen 2071</v>
      </c>
      <c r="ND2" s="66" t="str">
        <f>"KESt "&amp;ND31</f>
        <v>KESt 2071</v>
      </c>
      <c r="NE2" s="66" t="str">
        <f>"Zinsen abzgl. KESt "&amp;NE31</f>
        <v>Zinsen abzgl. KESt 2071</v>
      </c>
      <c r="NF2" s="67" t="str">
        <f>"Auszahlung "&amp;NF31</f>
        <v>Auszahlung 2071</v>
      </c>
      <c r="NG2" s="65" t="str">
        <f>"Kapital "&amp;TEXT(Beginn_Beteiligung,"MMMM")&amp;" "&amp;NG31</f>
        <v>Kapital Juni 2071</v>
      </c>
      <c r="NH2" s="66" t="str">
        <f>"Tilgung "&amp;NH31</f>
        <v>Tilgung 2072</v>
      </c>
      <c r="NI2" s="66" t="str">
        <f>"Kapital "&amp;TEXT(Beginn_Beteiligung,"MMMM")&amp;" "&amp;NI31</f>
        <v>Kapital Juni 2072</v>
      </c>
      <c r="NJ2" s="66" t="str">
        <f>"Zinsen "&amp;NJ31</f>
        <v>Zinsen 2072</v>
      </c>
      <c r="NK2" s="66" t="str">
        <f>"KESt "&amp;NK31</f>
        <v>KESt 2072</v>
      </c>
      <c r="NL2" s="66" t="str">
        <f>"Zinsen abzgl. KESt "&amp;NL31</f>
        <v>Zinsen abzgl. KESt 2072</v>
      </c>
      <c r="NM2" s="67" t="str">
        <f>"Auszahlung "&amp;NM31</f>
        <v>Auszahlung 2072</v>
      </c>
      <c r="NN2" s="65" t="str">
        <f>"Kapital "&amp;TEXT(Beginn_Beteiligung,"MMMM")&amp;" "&amp;NN31</f>
        <v>Kapital Juni 2072</v>
      </c>
      <c r="NO2" s="66" t="str">
        <f>"Tilgung "&amp;NO31</f>
        <v>Tilgung 2073</v>
      </c>
      <c r="NP2" s="66" t="str">
        <f>"Kapital "&amp;TEXT(Beginn_Beteiligung,"MMMM")&amp;" "&amp;NP31</f>
        <v>Kapital Juni 2073</v>
      </c>
      <c r="NQ2" s="66" t="str">
        <f>"Zinsen "&amp;NQ31</f>
        <v>Zinsen 2073</v>
      </c>
      <c r="NR2" s="66" t="str">
        <f>"KESt "&amp;NR31</f>
        <v>KESt 2073</v>
      </c>
      <c r="NS2" s="66" t="str">
        <f>"Zinsen abzgl. KESt "&amp;NS31</f>
        <v>Zinsen abzgl. KESt 2073</v>
      </c>
      <c r="NT2" s="67" t="str">
        <f>"Auszahlung "&amp;NT31</f>
        <v>Auszahlung 2073</v>
      </c>
      <c r="NU2" s="119"/>
      <c r="NV2" s="119" t="str">
        <f>"Zinsen Jahr "&amp;NV1&amp;" ("&amp;NV31&amp;")"</f>
        <v>Zinsen Jahr 1 (2023)</v>
      </c>
      <c r="NW2" s="119" t="str">
        <f t="shared" ref="NW2:NX2" si="347">"Zinsen Jahr "&amp;NW1&amp;" ("&amp;NW31&amp;")"</f>
        <v>Zinsen Jahr 2 (2024)</v>
      </c>
      <c r="NX2" s="119" t="str">
        <f t="shared" si="347"/>
        <v>Zinsen Jahr 3 (2025)</v>
      </c>
      <c r="NY2" s="119" t="str">
        <f t="shared" ref="NY2:OP2" si="348">"Zinsen Jahr "&amp;NY1&amp;" ("&amp;NY31&amp;")"</f>
        <v>Zinsen Jahr 4 (2026)</v>
      </c>
      <c r="NZ2" s="119" t="str">
        <f t="shared" si="348"/>
        <v>Zinsen Jahr 5 (2026)</v>
      </c>
      <c r="OA2" s="119" t="str">
        <f t="shared" si="348"/>
        <v>Zinsen Jahr 6 (2026)</v>
      </c>
      <c r="OB2" s="119" t="str">
        <f t="shared" si="348"/>
        <v>Zinsen Jahr 7 (2026)</v>
      </c>
      <c r="OC2" s="119" t="str">
        <f t="shared" si="348"/>
        <v>Zinsen Jahr 8 (2026)</v>
      </c>
      <c r="OD2" s="119" t="str">
        <f t="shared" si="348"/>
        <v>Zinsen Jahr 9 (2027)</v>
      </c>
      <c r="OE2" s="119" t="str">
        <f t="shared" si="348"/>
        <v>Zinsen Jahr 10 (2027)</v>
      </c>
      <c r="OF2" s="119" t="str">
        <f t="shared" si="348"/>
        <v>Zinsen Jahr 11 (2027)</v>
      </c>
      <c r="OG2" s="119" t="str">
        <f t="shared" si="348"/>
        <v>Zinsen Jahr 12 (2027)</v>
      </c>
      <c r="OH2" s="119" t="str">
        <f t="shared" si="348"/>
        <v>Zinsen Jahr 13 (2027)</v>
      </c>
      <c r="OI2" s="119" t="str">
        <f t="shared" si="348"/>
        <v>Zinsen Jahr 14 (2027)</v>
      </c>
      <c r="OJ2" s="119" t="str">
        <f t="shared" si="348"/>
        <v>Zinsen Jahr 15 (2027)</v>
      </c>
      <c r="OK2" s="119" t="str">
        <f t="shared" si="348"/>
        <v>Zinsen Jahr 16 (2028)</v>
      </c>
      <c r="OL2" s="119" t="str">
        <f t="shared" si="348"/>
        <v>Zinsen Jahr 17 (2028)</v>
      </c>
      <c r="OM2" s="119" t="str">
        <f t="shared" si="348"/>
        <v>Zinsen Jahr 18 (2028)</v>
      </c>
      <c r="ON2" s="119" t="str">
        <f t="shared" si="348"/>
        <v>Zinsen Jahr 19 (2028)</v>
      </c>
      <c r="OO2" s="119" t="str">
        <f t="shared" si="348"/>
        <v>Zinsen Jahr 20 (2028)</v>
      </c>
      <c r="OP2" s="119" t="str">
        <f t="shared" si="348"/>
        <v>Zinsen Jahr 21 (2028)</v>
      </c>
      <c r="OQ2" s="119" t="str">
        <f t="shared" ref="OQ2:PT2" si="349">"Zinsen Jahr "&amp;OQ1&amp;" ("&amp;OQ31&amp;")"</f>
        <v>Zinsen Jahr 22 (2028)</v>
      </c>
      <c r="OR2" s="119" t="str">
        <f t="shared" si="349"/>
        <v>Zinsen Jahr 23 (2029)</v>
      </c>
      <c r="OS2" s="119" t="str">
        <f t="shared" si="349"/>
        <v>Zinsen Jahr 24 (2029)</v>
      </c>
      <c r="OT2" s="119" t="str">
        <f t="shared" si="349"/>
        <v>Zinsen Jahr 25 (2029)</v>
      </c>
      <c r="OU2" s="119" t="str">
        <f t="shared" si="349"/>
        <v>Zinsen Jahr 26 (2029)</v>
      </c>
      <c r="OV2" s="119" t="str">
        <f t="shared" si="349"/>
        <v>Zinsen Jahr 27 (2029)</v>
      </c>
      <c r="OW2" s="119" t="str">
        <f t="shared" si="349"/>
        <v>Zinsen Jahr 28 (2029)</v>
      </c>
      <c r="OX2" s="119" t="str">
        <f t="shared" si="349"/>
        <v>Zinsen Jahr 29 (2029)</v>
      </c>
      <c r="OY2" s="119" t="str">
        <f t="shared" si="349"/>
        <v>Zinsen Jahr 30 (2030)</v>
      </c>
      <c r="OZ2" s="119" t="str">
        <f t="shared" si="349"/>
        <v>Zinsen Jahr 31 (2030)</v>
      </c>
      <c r="PA2" s="119" t="str">
        <f t="shared" si="349"/>
        <v>Zinsen Jahr 32 (2030)</v>
      </c>
      <c r="PB2" s="119" t="str">
        <f t="shared" si="349"/>
        <v>Zinsen Jahr 33 (2030)</v>
      </c>
      <c r="PC2" s="119" t="str">
        <f t="shared" si="349"/>
        <v>Zinsen Jahr 34 (2030)</v>
      </c>
      <c r="PD2" s="119" t="str">
        <f t="shared" si="349"/>
        <v>Zinsen Jahr 35 (2030)</v>
      </c>
      <c r="PE2" s="119" t="str">
        <f t="shared" si="349"/>
        <v>Zinsen Jahr 36 (2030)</v>
      </c>
      <c r="PF2" s="119" t="str">
        <f t="shared" si="349"/>
        <v>Zinsen Jahr 37 (2031)</v>
      </c>
      <c r="PG2" s="119" t="str">
        <f t="shared" si="349"/>
        <v>Zinsen Jahr 38 (2031)</v>
      </c>
      <c r="PH2" s="119" t="str">
        <f t="shared" si="349"/>
        <v>Zinsen Jahr 39 (2031)</v>
      </c>
      <c r="PI2" s="119" t="str">
        <f t="shared" si="349"/>
        <v>Zinsen Jahr 40 (2031)</v>
      </c>
      <c r="PJ2" s="119" t="str">
        <f t="shared" si="349"/>
        <v>Zinsen Jahr 41 (2031)</v>
      </c>
      <c r="PK2" s="119" t="str">
        <f t="shared" si="349"/>
        <v>Zinsen Jahr 42 (2031)</v>
      </c>
      <c r="PL2" s="119" t="str">
        <f t="shared" si="349"/>
        <v>Zinsen Jahr 43 (2031)</v>
      </c>
      <c r="PM2" s="119" t="str">
        <f t="shared" si="349"/>
        <v>Zinsen Jahr 44 (2032)</v>
      </c>
      <c r="PN2" s="119" t="str">
        <f t="shared" si="349"/>
        <v>Zinsen Jahr 45 (2032)</v>
      </c>
      <c r="PO2" s="119" t="str">
        <f t="shared" si="349"/>
        <v>Zinsen Jahr 46 (2032)</v>
      </c>
      <c r="PP2" s="119" t="str">
        <f t="shared" si="349"/>
        <v>Zinsen Jahr 47 (2032)</v>
      </c>
      <c r="PQ2" s="119" t="str">
        <f t="shared" si="349"/>
        <v>Zinsen Jahr 48 (2032)</v>
      </c>
      <c r="PR2" s="119" t="str">
        <f t="shared" si="349"/>
        <v>Zinsen Jahr 49 (2032)</v>
      </c>
      <c r="PS2" s="119" t="str">
        <f t="shared" si="349"/>
        <v>Zinsen Jahr 50 (2032)</v>
      </c>
      <c r="PT2" s="119" t="str">
        <f t="shared" si="349"/>
        <v>Zinsen Jahr 51 (2033)</v>
      </c>
      <c r="PU2" s="131" t="s">
        <v>1666</v>
      </c>
      <c r="PV2" s="131"/>
      <c r="PW2" s="119" t="str">
        <f>"Tilgung Jahr "&amp;NV1&amp;" ("&amp;NV31&amp;")"</f>
        <v>Tilgung Jahr 1 (2023)</v>
      </c>
      <c r="PX2" s="119" t="str">
        <f t="shared" ref="PX2:QQ2" si="350">"Tilgung Jahr "&amp;NW1&amp;" ("&amp;NW31&amp;")"</f>
        <v>Tilgung Jahr 2 (2024)</v>
      </c>
      <c r="PY2" s="119" t="str">
        <f t="shared" si="350"/>
        <v>Tilgung Jahr 3 (2025)</v>
      </c>
      <c r="PZ2" s="119" t="str">
        <f t="shared" si="350"/>
        <v>Tilgung Jahr 4 (2026)</v>
      </c>
      <c r="QA2" s="119" t="str">
        <f t="shared" si="350"/>
        <v>Tilgung Jahr 5 (2026)</v>
      </c>
      <c r="QB2" s="119" t="str">
        <f t="shared" si="350"/>
        <v>Tilgung Jahr 6 (2026)</v>
      </c>
      <c r="QC2" s="119" t="str">
        <f t="shared" si="350"/>
        <v>Tilgung Jahr 7 (2026)</v>
      </c>
      <c r="QD2" s="119" t="str">
        <f t="shared" si="350"/>
        <v>Tilgung Jahr 8 (2026)</v>
      </c>
      <c r="QE2" s="119" t="str">
        <f t="shared" si="350"/>
        <v>Tilgung Jahr 9 (2027)</v>
      </c>
      <c r="QF2" s="119" t="str">
        <f t="shared" si="350"/>
        <v>Tilgung Jahr 10 (2027)</v>
      </c>
      <c r="QG2" s="119" t="str">
        <f t="shared" si="350"/>
        <v>Tilgung Jahr 11 (2027)</v>
      </c>
      <c r="QH2" s="119" t="str">
        <f t="shared" si="350"/>
        <v>Tilgung Jahr 12 (2027)</v>
      </c>
      <c r="QI2" s="119" t="str">
        <f t="shared" si="350"/>
        <v>Tilgung Jahr 13 (2027)</v>
      </c>
      <c r="QJ2" s="119" t="str">
        <f t="shared" si="350"/>
        <v>Tilgung Jahr 14 (2027)</v>
      </c>
      <c r="QK2" s="119" t="str">
        <f t="shared" si="350"/>
        <v>Tilgung Jahr 15 (2027)</v>
      </c>
      <c r="QL2" s="119" t="str">
        <f t="shared" si="350"/>
        <v>Tilgung Jahr 16 (2028)</v>
      </c>
      <c r="QM2" s="119" t="str">
        <f t="shared" si="350"/>
        <v>Tilgung Jahr 17 (2028)</v>
      </c>
      <c r="QN2" s="119" t="str">
        <f t="shared" si="350"/>
        <v>Tilgung Jahr 18 (2028)</v>
      </c>
      <c r="QO2" s="119" t="str">
        <f t="shared" si="350"/>
        <v>Tilgung Jahr 19 (2028)</v>
      </c>
      <c r="QP2" s="119" t="str">
        <f t="shared" si="350"/>
        <v>Tilgung Jahr 20 (2028)</v>
      </c>
      <c r="QQ2" s="119" t="str">
        <f t="shared" si="350"/>
        <v>Tilgung Jahr 21 (2028)</v>
      </c>
      <c r="QR2" s="119" t="str">
        <f t="shared" ref="QR2" si="351">"Tilgung Jahr "&amp;OQ1&amp;" ("&amp;OQ31&amp;")"</f>
        <v>Tilgung Jahr 22 (2028)</v>
      </c>
      <c r="QS2" s="119" t="str">
        <f t="shared" ref="QS2" si="352">"Tilgung Jahr "&amp;OR1&amp;" ("&amp;OR31&amp;")"</f>
        <v>Tilgung Jahr 23 (2029)</v>
      </c>
      <c r="QT2" s="119" t="str">
        <f t="shared" ref="QT2" si="353">"Tilgung Jahr "&amp;OS1&amp;" ("&amp;OS31&amp;")"</f>
        <v>Tilgung Jahr 24 (2029)</v>
      </c>
      <c r="QU2" s="119" t="str">
        <f t="shared" ref="QU2" si="354">"Tilgung Jahr "&amp;OT1&amp;" ("&amp;OT31&amp;")"</f>
        <v>Tilgung Jahr 25 (2029)</v>
      </c>
      <c r="QV2" s="119" t="str">
        <f t="shared" ref="QV2" si="355">"Tilgung Jahr "&amp;OU1&amp;" ("&amp;OU31&amp;")"</f>
        <v>Tilgung Jahr 26 (2029)</v>
      </c>
      <c r="QW2" s="119" t="str">
        <f t="shared" ref="QW2" si="356">"Tilgung Jahr "&amp;OV1&amp;" ("&amp;OV31&amp;")"</f>
        <v>Tilgung Jahr 27 (2029)</v>
      </c>
      <c r="QX2" s="119" t="str">
        <f t="shared" ref="QX2" si="357">"Tilgung Jahr "&amp;OW1&amp;" ("&amp;OW31&amp;")"</f>
        <v>Tilgung Jahr 28 (2029)</v>
      </c>
      <c r="QY2" s="119" t="str">
        <f t="shared" ref="QY2" si="358">"Tilgung Jahr "&amp;OX1&amp;" ("&amp;OX31&amp;")"</f>
        <v>Tilgung Jahr 29 (2029)</v>
      </c>
      <c r="QZ2" s="119" t="str">
        <f t="shared" ref="QZ2" si="359">"Tilgung Jahr "&amp;OY1&amp;" ("&amp;OY31&amp;")"</f>
        <v>Tilgung Jahr 30 (2030)</v>
      </c>
      <c r="RA2" s="119" t="str">
        <f t="shared" ref="RA2" si="360">"Tilgung Jahr "&amp;OZ1&amp;" ("&amp;OZ31&amp;")"</f>
        <v>Tilgung Jahr 31 (2030)</v>
      </c>
      <c r="RB2" s="119" t="str">
        <f t="shared" ref="RB2" si="361">"Tilgung Jahr "&amp;PA1&amp;" ("&amp;PA31&amp;")"</f>
        <v>Tilgung Jahr 32 (2030)</v>
      </c>
      <c r="RC2" s="119" t="str">
        <f t="shared" ref="RC2" si="362">"Tilgung Jahr "&amp;PB1&amp;" ("&amp;PB31&amp;")"</f>
        <v>Tilgung Jahr 33 (2030)</v>
      </c>
      <c r="RD2" s="119" t="str">
        <f t="shared" ref="RD2" si="363">"Tilgung Jahr "&amp;PC1&amp;" ("&amp;PC31&amp;")"</f>
        <v>Tilgung Jahr 34 (2030)</v>
      </c>
      <c r="RE2" s="119" t="str">
        <f t="shared" ref="RE2" si="364">"Tilgung Jahr "&amp;PD1&amp;" ("&amp;PD31&amp;")"</f>
        <v>Tilgung Jahr 35 (2030)</v>
      </c>
      <c r="RF2" s="119" t="str">
        <f t="shared" ref="RF2" si="365">"Tilgung Jahr "&amp;PE1&amp;" ("&amp;PE31&amp;")"</f>
        <v>Tilgung Jahr 36 (2030)</v>
      </c>
      <c r="RG2" s="119" t="str">
        <f t="shared" ref="RG2" si="366">"Tilgung Jahr "&amp;PF1&amp;" ("&amp;PF31&amp;")"</f>
        <v>Tilgung Jahr 37 (2031)</v>
      </c>
      <c r="RH2" s="119" t="str">
        <f t="shared" ref="RH2" si="367">"Tilgung Jahr "&amp;PG1&amp;" ("&amp;PG31&amp;")"</f>
        <v>Tilgung Jahr 38 (2031)</v>
      </c>
      <c r="RI2" s="119" t="str">
        <f t="shared" ref="RI2" si="368">"Tilgung Jahr "&amp;PH1&amp;" ("&amp;PH31&amp;")"</f>
        <v>Tilgung Jahr 39 (2031)</v>
      </c>
      <c r="RJ2" s="119" t="str">
        <f t="shared" ref="RJ2" si="369">"Tilgung Jahr "&amp;PI1&amp;" ("&amp;PI31&amp;")"</f>
        <v>Tilgung Jahr 40 (2031)</v>
      </c>
      <c r="RK2" s="119" t="str">
        <f t="shared" ref="RK2" si="370">"Tilgung Jahr "&amp;PJ1&amp;" ("&amp;PJ31&amp;")"</f>
        <v>Tilgung Jahr 41 (2031)</v>
      </c>
      <c r="RL2" s="119" t="str">
        <f t="shared" ref="RL2" si="371">"Tilgung Jahr "&amp;PK1&amp;" ("&amp;PK31&amp;")"</f>
        <v>Tilgung Jahr 42 (2031)</v>
      </c>
      <c r="RM2" s="119" t="str">
        <f t="shared" ref="RM2" si="372">"Tilgung Jahr "&amp;PL1&amp;" ("&amp;PL31&amp;")"</f>
        <v>Tilgung Jahr 43 (2031)</v>
      </c>
      <c r="RN2" s="119" t="str">
        <f t="shared" ref="RN2" si="373">"Tilgung Jahr "&amp;PM1&amp;" ("&amp;PM31&amp;")"</f>
        <v>Tilgung Jahr 44 (2032)</v>
      </c>
      <c r="RO2" s="119" t="str">
        <f t="shared" ref="RO2" si="374">"Tilgung Jahr "&amp;PN1&amp;" ("&amp;PN31&amp;")"</f>
        <v>Tilgung Jahr 45 (2032)</v>
      </c>
      <c r="RP2" s="119" t="str">
        <f t="shared" ref="RP2" si="375">"Tilgung Jahr "&amp;PO1&amp;" ("&amp;PO31&amp;")"</f>
        <v>Tilgung Jahr 46 (2032)</v>
      </c>
      <c r="RQ2" s="119" t="str">
        <f t="shared" ref="RQ2" si="376">"Tilgung Jahr "&amp;PP1&amp;" ("&amp;PP31&amp;")"</f>
        <v>Tilgung Jahr 47 (2032)</v>
      </c>
      <c r="RR2" s="119" t="str">
        <f t="shared" ref="RR2" si="377">"Tilgung Jahr "&amp;PQ1&amp;" ("&amp;PQ31&amp;")"</f>
        <v>Tilgung Jahr 48 (2032)</v>
      </c>
      <c r="RS2" s="119" t="str">
        <f t="shared" ref="RS2" si="378">"Tilgung Jahr "&amp;PR1&amp;" ("&amp;PR31&amp;")"</f>
        <v>Tilgung Jahr 49 (2032)</v>
      </c>
      <c r="RT2" s="119" t="str">
        <f t="shared" ref="RT2" si="379">"Tilgung Jahr "&amp;PS1&amp;" ("&amp;PS31&amp;")"</f>
        <v>Tilgung Jahr 50 (2032)</v>
      </c>
      <c r="RU2" s="119" t="str">
        <f t="shared" ref="RU2" si="380">"Tilgung Jahr "&amp;PT1&amp;" ("&amp;PT31&amp;")"</f>
        <v>Tilgung Jahr 51 (2033)</v>
      </c>
      <c r="RW2" s="61" t="str">
        <f t="shared" ref="RW2:SQ2" si="381">"Auszahlung Jahr "&amp;NV1&amp;" ("&amp;NV31&amp;")"</f>
        <v>Auszahlung Jahr 1 (2023)</v>
      </c>
      <c r="RX2" s="61" t="str">
        <f t="shared" si="381"/>
        <v>Auszahlung Jahr 2 (2024)</v>
      </c>
      <c r="RY2" s="61" t="str">
        <f t="shared" si="381"/>
        <v>Auszahlung Jahr 3 (2025)</v>
      </c>
      <c r="RZ2" s="61" t="str">
        <f t="shared" si="381"/>
        <v>Auszahlung Jahr 4 (2026)</v>
      </c>
      <c r="SA2" s="61" t="str">
        <f t="shared" si="381"/>
        <v>Auszahlung Jahr 5 (2026)</v>
      </c>
      <c r="SB2" s="61" t="str">
        <f t="shared" si="381"/>
        <v>Auszahlung Jahr 6 (2026)</v>
      </c>
      <c r="SC2" s="61" t="str">
        <f t="shared" si="381"/>
        <v>Auszahlung Jahr 7 (2026)</v>
      </c>
      <c r="SD2" s="61" t="str">
        <f t="shared" si="381"/>
        <v>Auszahlung Jahr 8 (2026)</v>
      </c>
      <c r="SE2" s="61" t="str">
        <f t="shared" si="381"/>
        <v>Auszahlung Jahr 9 (2027)</v>
      </c>
      <c r="SF2" s="61" t="str">
        <f t="shared" si="381"/>
        <v>Auszahlung Jahr 10 (2027)</v>
      </c>
      <c r="SG2" s="61" t="str">
        <f t="shared" si="381"/>
        <v>Auszahlung Jahr 11 (2027)</v>
      </c>
      <c r="SH2" s="61" t="str">
        <f t="shared" si="381"/>
        <v>Auszahlung Jahr 12 (2027)</v>
      </c>
      <c r="SI2" s="61" t="str">
        <f t="shared" si="381"/>
        <v>Auszahlung Jahr 13 (2027)</v>
      </c>
      <c r="SJ2" s="61" t="str">
        <f t="shared" si="381"/>
        <v>Auszahlung Jahr 14 (2027)</v>
      </c>
      <c r="SK2" s="61" t="str">
        <f t="shared" si="381"/>
        <v>Auszahlung Jahr 15 (2027)</v>
      </c>
      <c r="SL2" s="61" t="str">
        <f t="shared" si="381"/>
        <v>Auszahlung Jahr 16 (2028)</v>
      </c>
      <c r="SM2" s="61" t="str">
        <f t="shared" si="381"/>
        <v>Auszahlung Jahr 17 (2028)</v>
      </c>
      <c r="SN2" s="61" t="str">
        <f t="shared" si="381"/>
        <v>Auszahlung Jahr 18 (2028)</v>
      </c>
      <c r="SO2" s="61" t="str">
        <f t="shared" si="381"/>
        <v>Auszahlung Jahr 19 (2028)</v>
      </c>
      <c r="SP2" s="61" t="str">
        <f t="shared" si="381"/>
        <v>Auszahlung Jahr 20 (2028)</v>
      </c>
      <c r="SQ2" s="61" t="str">
        <f t="shared" si="381"/>
        <v>Auszahlung Jahr 21 (2028)</v>
      </c>
      <c r="SR2" s="61" t="str">
        <f t="shared" ref="SR2" si="382">"Auszahlung Jahr "&amp;OQ1&amp;" ("&amp;OQ31&amp;")"</f>
        <v>Auszahlung Jahr 22 (2028)</v>
      </c>
      <c r="SS2" s="61" t="str">
        <f t="shared" ref="SS2" si="383">"Auszahlung Jahr "&amp;OR1&amp;" ("&amp;OR31&amp;")"</f>
        <v>Auszahlung Jahr 23 (2029)</v>
      </c>
      <c r="ST2" s="61" t="str">
        <f t="shared" ref="ST2" si="384">"Auszahlung Jahr "&amp;OS1&amp;" ("&amp;OS31&amp;")"</f>
        <v>Auszahlung Jahr 24 (2029)</v>
      </c>
      <c r="SU2" s="61" t="str">
        <f t="shared" ref="SU2" si="385">"Auszahlung Jahr "&amp;OT1&amp;" ("&amp;OT31&amp;")"</f>
        <v>Auszahlung Jahr 25 (2029)</v>
      </c>
      <c r="SV2" s="61" t="str">
        <f t="shared" ref="SV2" si="386">"Auszahlung Jahr "&amp;OU1&amp;" ("&amp;OU31&amp;")"</f>
        <v>Auszahlung Jahr 26 (2029)</v>
      </c>
      <c r="SW2" s="61" t="str">
        <f t="shared" ref="SW2" si="387">"Auszahlung Jahr "&amp;OV1&amp;" ("&amp;OV31&amp;")"</f>
        <v>Auszahlung Jahr 27 (2029)</v>
      </c>
      <c r="SX2" s="61" t="str">
        <f t="shared" ref="SX2" si="388">"Auszahlung Jahr "&amp;OW1&amp;" ("&amp;OW31&amp;")"</f>
        <v>Auszahlung Jahr 28 (2029)</v>
      </c>
      <c r="SY2" s="61" t="str">
        <f t="shared" ref="SY2" si="389">"Auszahlung Jahr "&amp;OX1&amp;" ("&amp;OX31&amp;")"</f>
        <v>Auszahlung Jahr 29 (2029)</v>
      </c>
      <c r="SZ2" s="61" t="str">
        <f t="shared" ref="SZ2" si="390">"Auszahlung Jahr "&amp;OY1&amp;" ("&amp;OY31&amp;")"</f>
        <v>Auszahlung Jahr 30 (2030)</v>
      </c>
      <c r="TA2" s="61" t="str">
        <f t="shared" ref="TA2" si="391">"Auszahlung Jahr "&amp;OZ1&amp;" ("&amp;OZ31&amp;")"</f>
        <v>Auszahlung Jahr 31 (2030)</v>
      </c>
      <c r="TB2" s="61" t="str">
        <f t="shared" ref="TB2" si="392">"Auszahlung Jahr "&amp;PA1&amp;" ("&amp;PA31&amp;")"</f>
        <v>Auszahlung Jahr 32 (2030)</v>
      </c>
      <c r="TC2" s="61" t="str">
        <f t="shared" ref="TC2" si="393">"Auszahlung Jahr "&amp;PB1&amp;" ("&amp;PB31&amp;")"</f>
        <v>Auszahlung Jahr 33 (2030)</v>
      </c>
      <c r="TD2" s="61" t="str">
        <f t="shared" ref="TD2" si="394">"Auszahlung Jahr "&amp;PC1&amp;" ("&amp;PC31&amp;")"</f>
        <v>Auszahlung Jahr 34 (2030)</v>
      </c>
      <c r="TE2" s="61" t="str">
        <f t="shared" ref="TE2" si="395">"Auszahlung Jahr "&amp;PD1&amp;" ("&amp;PD31&amp;")"</f>
        <v>Auszahlung Jahr 35 (2030)</v>
      </c>
      <c r="TF2" s="61" t="str">
        <f t="shared" ref="TF2" si="396">"Auszahlung Jahr "&amp;PE1&amp;" ("&amp;PE31&amp;")"</f>
        <v>Auszahlung Jahr 36 (2030)</v>
      </c>
      <c r="TG2" s="61" t="str">
        <f t="shared" ref="TG2" si="397">"Auszahlung Jahr "&amp;PF1&amp;" ("&amp;PF31&amp;")"</f>
        <v>Auszahlung Jahr 37 (2031)</v>
      </c>
      <c r="TH2" s="61" t="str">
        <f t="shared" ref="TH2" si="398">"Auszahlung Jahr "&amp;PG1&amp;" ("&amp;PG31&amp;")"</f>
        <v>Auszahlung Jahr 38 (2031)</v>
      </c>
      <c r="TI2" s="61" t="str">
        <f t="shared" ref="TI2" si="399">"Auszahlung Jahr "&amp;PH1&amp;" ("&amp;PH31&amp;")"</f>
        <v>Auszahlung Jahr 39 (2031)</v>
      </c>
      <c r="TJ2" s="61" t="str">
        <f t="shared" ref="TJ2" si="400">"Auszahlung Jahr "&amp;PI1&amp;" ("&amp;PI31&amp;")"</f>
        <v>Auszahlung Jahr 40 (2031)</v>
      </c>
      <c r="TK2" s="61" t="str">
        <f t="shared" ref="TK2" si="401">"Auszahlung Jahr "&amp;PJ1&amp;" ("&amp;PJ31&amp;")"</f>
        <v>Auszahlung Jahr 41 (2031)</v>
      </c>
      <c r="TL2" s="61" t="str">
        <f t="shared" ref="TL2" si="402">"Auszahlung Jahr "&amp;PK1&amp;" ("&amp;PK31&amp;")"</f>
        <v>Auszahlung Jahr 42 (2031)</v>
      </c>
      <c r="TM2" s="61" t="str">
        <f t="shared" ref="TM2" si="403">"Auszahlung Jahr "&amp;PL1&amp;" ("&amp;PL31&amp;")"</f>
        <v>Auszahlung Jahr 43 (2031)</v>
      </c>
      <c r="TN2" s="61" t="str">
        <f t="shared" ref="TN2" si="404">"Auszahlung Jahr "&amp;PM1&amp;" ("&amp;PM31&amp;")"</f>
        <v>Auszahlung Jahr 44 (2032)</v>
      </c>
      <c r="TO2" s="61" t="str">
        <f t="shared" ref="TO2" si="405">"Auszahlung Jahr "&amp;PN1&amp;" ("&amp;PN31&amp;")"</f>
        <v>Auszahlung Jahr 45 (2032)</v>
      </c>
      <c r="TP2" s="61" t="str">
        <f t="shared" ref="TP2" si="406">"Auszahlung Jahr "&amp;PO1&amp;" ("&amp;PO31&amp;")"</f>
        <v>Auszahlung Jahr 46 (2032)</v>
      </c>
      <c r="TQ2" s="61" t="str">
        <f t="shared" ref="TQ2" si="407">"Auszahlung Jahr "&amp;PP1&amp;" ("&amp;PP31&amp;")"</f>
        <v>Auszahlung Jahr 47 (2032)</v>
      </c>
      <c r="TR2" s="61" t="str">
        <f t="shared" ref="TR2" si="408">"Auszahlung Jahr "&amp;PQ1&amp;" ("&amp;PQ31&amp;")"</f>
        <v>Auszahlung Jahr 48 (2032)</v>
      </c>
      <c r="TS2" s="61" t="str">
        <f t="shared" ref="TS2" si="409">"Auszahlung Jahr "&amp;PR1&amp;" ("&amp;PR31&amp;")"</f>
        <v>Auszahlung Jahr 49 (2032)</v>
      </c>
      <c r="TT2" s="61" t="str">
        <f t="shared" ref="TT2" si="410">"Auszahlung Jahr "&amp;PS1&amp;" ("&amp;PS31&amp;")"</f>
        <v>Auszahlung Jahr 50 (2032)</v>
      </c>
      <c r="TU2" s="61" t="str">
        <f t="shared" ref="TU2" si="411">"Auszahlung Jahr "&amp;PT1&amp;" ("&amp;PT31&amp;")"</f>
        <v>Auszahlung Jahr 51 (2033)</v>
      </c>
      <c r="TV2" s="129" t="s">
        <v>1691</v>
      </c>
    </row>
    <row r="3" spans="1:542" x14ac:dyDescent="0.25">
      <c r="A3" s="68" t="str">
        <f t="shared" ref="A3:A29" si="412">"Anteil"&amp;IF(B3=C3," "&amp;B3,"e "&amp;B3&amp;"-"&amp;C3)&amp;"/"&amp;Anzahl_Anteilsscheine&amp;" "&amp;LEFT(IF(LEN(G3),G3,K3&amp;" "&amp;J3),15)</f>
        <v>Anteile 1-2/70 FN1 VN1</v>
      </c>
      <c r="B3" s="68">
        <f>D3</f>
        <v>1</v>
      </c>
      <c r="C3" s="68">
        <f>Z3</f>
        <v>2</v>
      </c>
      <c r="D3" s="69">
        <v>1</v>
      </c>
      <c r="E3" s="69" t="s">
        <v>1536</v>
      </c>
      <c r="F3" s="68" t="str">
        <f t="shared" ref="F3:F29" si="413">"Sehr geehrte"&amp;IF(OR(E3="Herrn",E3="Frau",E3="Familie",E3="Frl.",E3="Fräulein"),IF(E3="Herrn","r Herr"," "&amp;E3)&amp;" "&amp;IF(LEN(I3),I3&amp;" ","")&amp;K3&amp;IF(ISBLANK(L3),""," "&amp;L3)," Damen und Herren")</f>
        <v>Sehr geehrter Herr FN1 MBA</v>
      </c>
      <c r="H3" s="68" t="str">
        <f t="shared" ref="H3:H29" si="414">IF(ISBLANK(I3),"",I3&amp;" ")&amp;IF(ISBLANK(J3),"",J3)</f>
        <v>VN1</v>
      </c>
      <c r="J3" s="70" t="s">
        <v>1545</v>
      </c>
      <c r="K3" s="71" t="s">
        <v>1602</v>
      </c>
      <c r="L3" s="69" t="s">
        <v>1537</v>
      </c>
      <c r="M3" s="68" t="str">
        <f t="shared" ref="M3:M29" si="415">K3&amp;IF(ISBLANK(L3),""," "&amp;L3)</f>
        <v>FN1 MBA</v>
      </c>
      <c r="N3" s="69">
        <v>2345</v>
      </c>
      <c r="O3" s="68" t="str">
        <f t="shared" ref="O3:O29" si="416">VLOOKUP(N3,PLZ,2,FALSE)</f>
        <v>Brunn am Gebirge</v>
      </c>
      <c r="Q3" s="72"/>
      <c r="S3" s="69" t="str">
        <f>J3&amp;"."&amp;K3&amp;"@un.org"</f>
        <v>VN1.FN1@un.org</v>
      </c>
      <c r="V3" s="68" t="str">
        <f t="shared" ref="V3:V33" si="417">LEFT(U3,4)&amp;" "&amp;MID(U3,5,4)&amp;" "&amp;MID(U3,9,4)&amp;" "&amp;MID(U3,13,4)&amp;" "&amp;RIGHT(U3,4)</f>
        <v xml:space="preserve">    </v>
      </c>
      <c r="Z3" s="71">
        <v>2</v>
      </c>
      <c r="AA3" s="74">
        <f t="shared" ref="AA3:AA29" si="418">Z3*Stueckelung</f>
        <v>0</v>
      </c>
      <c r="AB3" s="75">
        <f>AA3</f>
        <v>0</v>
      </c>
      <c r="AC3" s="76">
        <v>0</v>
      </c>
      <c r="AD3" s="76">
        <f t="shared" ref="AD3:AD29" si="419">AB3</f>
        <v>0</v>
      </c>
      <c r="AE3" s="76">
        <f t="shared" ref="AE3:AE29" si="420">AB3*Zinsen</f>
        <v>0</v>
      </c>
      <c r="AF3" s="76"/>
      <c r="AG3" s="76">
        <f t="shared" ref="AG3:AG29" si="421">AE3-AF3</f>
        <v>0</v>
      </c>
      <c r="AH3" s="77">
        <f t="shared" ref="AH3:AH29" si="422">AC3+AG3</f>
        <v>0</v>
      </c>
      <c r="AI3" s="75">
        <f t="shared" ref="AI3:AI29" si="423">AD3</f>
        <v>0</v>
      </c>
      <c r="AJ3" s="76">
        <f t="shared" ref="AJ3:AJ29" si="424">IF(AJ$1&gt;Tilgungsdauer+1,0,$AB3/Tilgungsdauer)</f>
        <v>0</v>
      </c>
      <c r="AK3" s="76">
        <f t="shared" ref="AK3:AK29" si="425">AI3-AJ3</f>
        <v>0</v>
      </c>
      <c r="AL3" s="76">
        <f t="shared" ref="AL3:AL29" si="426">AD3*Zinsen</f>
        <v>0</v>
      </c>
      <c r="AM3" s="76"/>
      <c r="AN3" s="76">
        <f t="shared" ref="AN3:AN30" si="427">AL3-AM3</f>
        <v>0</v>
      </c>
      <c r="AO3" s="77">
        <f t="shared" ref="AO3:AO30" si="428">AN3+AJ3</f>
        <v>0</v>
      </c>
      <c r="AP3" s="75">
        <f t="shared" ref="AP3:AP29" si="429">AK3</f>
        <v>0</v>
      </c>
      <c r="AQ3" s="76">
        <f t="shared" ref="AQ3:AQ29" si="430">IF(AQ$1&gt;Tilgungsdauer+1,0,$AB3/Tilgungsdauer)</f>
        <v>0</v>
      </c>
      <c r="AR3" s="76">
        <f t="shared" ref="AR3:AR29" si="431">AP3-AQ3</f>
        <v>0</v>
      </c>
      <c r="AS3" s="76">
        <f t="shared" ref="AS3:AS29" si="432">AK3*Zinsen</f>
        <v>0</v>
      </c>
      <c r="AT3" s="76"/>
      <c r="AU3" s="76">
        <f t="shared" ref="AU3:AU30" si="433">AS3-AT3</f>
        <v>0</v>
      </c>
      <c r="AV3" s="77">
        <f t="shared" ref="AV3:AV29" si="434">ROUND(AU3+AQ3,2)</f>
        <v>0</v>
      </c>
      <c r="AW3" s="75">
        <f t="shared" ref="AW3:AW29" si="435">AR3</f>
        <v>0</v>
      </c>
      <c r="AX3" s="76">
        <f t="shared" ref="AX3:AX29" si="436">IF(AX$1&gt;Tilgungsdauer+1,0,$AB3/Tilgungsdauer)</f>
        <v>0</v>
      </c>
      <c r="AY3" s="76">
        <f t="shared" ref="AY3:AY29" si="437">AW3-AX3</f>
        <v>0</v>
      </c>
      <c r="AZ3" s="76">
        <f t="shared" ref="AZ3:AZ29" si="438">AR3*Zinsen</f>
        <v>0</v>
      </c>
      <c r="BA3" s="76"/>
      <c r="BB3" s="76">
        <f t="shared" ref="BB3:BB30" si="439">AZ3-BA3</f>
        <v>0</v>
      </c>
      <c r="BC3" s="77">
        <f t="shared" ref="BC3:BC29" si="440">ROUND(BB3+AX3,2)</f>
        <v>0</v>
      </c>
      <c r="BD3" s="75">
        <f t="shared" ref="BD3:BD29" si="441">AY3</f>
        <v>0</v>
      </c>
      <c r="BE3" s="76">
        <f t="shared" ref="BE3:BE29" si="442">IF(BE$1&gt;Tilgungsdauer+1,0,$AB3/Tilgungsdauer)</f>
        <v>0</v>
      </c>
      <c r="BF3" s="76">
        <f t="shared" ref="BF3:BF29" si="443">BD3-BE3</f>
        <v>0</v>
      </c>
      <c r="BG3" s="76">
        <f t="shared" ref="BG3:BG29" si="444">AY3*Zinsen</f>
        <v>0</v>
      </c>
      <c r="BH3" s="76"/>
      <c r="BI3" s="76">
        <f t="shared" ref="BI3:BI30" si="445">BG3-BH3</f>
        <v>0</v>
      </c>
      <c r="BJ3" s="77">
        <f t="shared" ref="BJ3:BJ29" si="446">ROUND(BI3+BE3,2)</f>
        <v>0</v>
      </c>
      <c r="BK3" s="75">
        <f t="shared" ref="BK3:BK29" si="447">BF3</f>
        <v>0</v>
      </c>
      <c r="BL3" s="76">
        <f t="shared" ref="BL3:BL29" si="448">IF(BL$1&gt;Tilgungsdauer+1,0,$AB3/Tilgungsdauer)</f>
        <v>0</v>
      </c>
      <c r="BM3" s="76">
        <f t="shared" ref="BM3:BM29" si="449">BK3-BL3</f>
        <v>0</v>
      </c>
      <c r="BN3" s="76">
        <f t="shared" ref="BN3:BN29" si="450">BF3*Zinsen</f>
        <v>0</v>
      </c>
      <c r="BO3" s="76"/>
      <c r="BP3" s="76">
        <f t="shared" ref="BP3:BP30" si="451">BN3-BO3</f>
        <v>0</v>
      </c>
      <c r="BQ3" s="77">
        <f t="shared" ref="BQ3:BQ29" si="452">ROUND(BP3+BL3,2)</f>
        <v>0</v>
      </c>
      <c r="BR3" s="75">
        <f t="shared" ref="BR3:BR29" si="453">BM3</f>
        <v>0</v>
      </c>
      <c r="BS3" s="76">
        <f t="shared" ref="BS3:BS29" si="454">IF(BS$1&gt;Tilgungsdauer+1,0,$AB3/Tilgungsdauer)</f>
        <v>0</v>
      </c>
      <c r="BT3" s="76">
        <f t="shared" ref="BT3:BT29" si="455">BR3-BS3</f>
        <v>0</v>
      </c>
      <c r="BU3" s="76">
        <f t="shared" ref="BU3:BU29" si="456">BM3*Zinsen</f>
        <v>0</v>
      </c>
      <c r="BV3" s="76"/>
      <c r="BW3" s="76">
        <f t="shared" ref="BW3:BW30" si="457">BU3-BV3</f>
        <v>0</v>
      </c>
      <c r="BX3" s="77">
        <f t="shared" ref="BX3:BX29" si="458">ROUND(BW3+BS3,2)</f>
        <v>0</v>
      </c>
      <c r="BY3" s="75">
        <f t="shared" ref="BY3:BY29" si="459">BT3</f>
        <v>0</v>
      </c>
      <c r="BZ3" s="76">
        <f t="shared" ref="BZ3:BZ29" si="460">IF(BZ$1&gt;Tilgungsdauer+1,0,$AB3/Tilgungsdauer)</f>
        <v>0</v>
      </c>
      <c r="CA3" s="76">
        <f t="shared" ref="CA3:CA29" si="461">BY3-BZ3</f>
        <v>0</v>
      </c>
      <c r="CB3" s="76">
        <f t="shared" ref="CB3:CB29" si="462">BT3*Zinsen</f>
        <v>0</v>
      </c>
      <c r="CC3" s="76"/>
      <c r="CD3" s="76">
        <f t="shared" ref="CD3:CD30" si="463">CB3-CC3</f>
        <v>0</v>
      </c>
      <c r="CE3" s="77">
        <f t="shared" ref="CE3:CE29" si="464">ROUND(CD3+BZ3,2)</f>
        <v>0</v>
      </c>
      <c r="CF3" s="75">
        <f t="shared" ref="CF3:CF29" si="465">CA3</f>
        <v>0</v>
      </c>
      <c r="CG3" s="76">
        <f t="shared" ref="CG3:CG29" si="466">IF(CG$1&gt;Tilgungsdauer+1,0,$AB3/Tilgungsdauer)</f>
        <v>0</v>
      </c>
      <c r="CH3" s="76">
        <f t="shared" ref="CH3:CH29" si="467">CF3-CG3</f>
        <v>0</v>
      </c>
      <c r="CI3" s="76">
        <f t="shared" ref="CI3:CI29" si="468">CA3*Zinsen</f>
        <v>0</v>
      </c>
      <c r="CJ3" s="76"/>
      <c r="CK3" s="76">
        <f t="shared" ref="CK3:CK30" si="469">CI3-CJ3</f>
        <v>0</v>
      </c>
      <c r="CL3" s="77">
        <f t="shared" ref="CL3:CL29" si="470">ROUND(CK3+CG3,2)</f>
        <v>0</v>
      </c>
      <c r="CM3" s="75">
        <f t="shared" ref="CM3:CM29" si="471">CH3</f>
        <v>0</v>
      </c>
      <c r="CN3" s="76">
        <f t="shared" ref="CN3:CN29" si="472">IF(CN$1&gt;Tilgungsdauer+1,0,$AB3/Tilgungsdauer)</f>
        <v>0</v>
      </c>
      <c r="CO3" s="76">
        <f t="shared" ref="CO3:CO29" si="473">CM3-CN3</f>
        <v>0</v>
      </c>
      <c r="CP3" s="76">
        <f t="shared" ref="CP3:CP29" si="474">CH3*Zinsen</f>
        <v>0</v>
      </c>
      <c r="CQ3" s="76"/>
      <c r="CR3" s="76">
        <f t="shared" ref="CR3:CR30" si="475">CP3-CQ3</f>
        <v>0</v>
      </c>
      <c r="CS3" s="77">
        <f t="shared" ref="CS3:CS29" si="476">ROUND(CR3+CN3,2)</f>
        <v>0</v>
      </c>
      <c r="CT3" s="75">
        <f t="shared" ref="CT3:CT29" si="477">CO3</f>
        <v>0</v>
      </c>
      <c r="CU3" s="76">
        <f t="shared" ref="CU3:CU29" si="478">IF(CU$1&gt;Tilgungsdauer+1,0,$AB3/Tilgungsdauer)</f>
        <v>0</v>
      </c>
      <c r="CV3" s="76">
        <f t="shared" ref="CV3:CV29" si="479">CT3-CU3</f>
        <v>0</v>
      </c>
      <c r="CW3" s="76">
        <f t="shared" ref="CW3:CW29" si="480">CO3*Zinsen</f>
        <v>0</v>
      </c>
      <c r="CX3" s="76"/>
      <c r="CY3" s="76">
        <f t="shared" ref="CY3:CY30" si="481">CW3-CX3</f>
        <v>0</v>
      </c>
      <c r="CZ3" s="77">
        <f t="shared" ref="CZ3:CZ29" si="482">ROUND(CY3+CU3,2)</f>
        <v>0</v>
      </c>
      <c r="DA3" s="75">
        <f t="shared" ref="DA3:DA29" si="483">CV3</f>
        <v>0</v>
      </c>
      <c r="DB3" s="76">
        <f t="shared" ref="DB3:DB29" si="484">IF(DB$1&gt;Tilgungsdauer+1,0,$AB3/Tilgungsdauer)</f>
        <v>0</v>
      </c>
      <c r="DC3" s="76">
        <f t="shared" ref="DC3:DC29" si="485">DA3-DB3</f>
        <v>0</v>
      </c>
      <c r="DD3" s="76">
        <f t="shared" ref="DD3:DD29" si="486">CV3*Zinsen</f>
        <v>0</v>
      </c>
      <c r="DE3" s="76"/>
      <c r="DF3" s="76">
        <f t="shared" ref="DF3:DF30" si="487">DD3-DE3</f>
        <v>0</v>
      </c>
      <c r="DG3" s="77">
        <f t="shared" ref="DG3:DG29" si="488">ROUND(DF3+DB3,2)</f>
        <v>0</v>
      </c>
      <c r="DH3" s="75">
        <f t="shared" ref="DH3:DH29" si="489">DC3</f>
        <v>0</v>
      </c>
      <c r="DI3" s="76">
        <f t="shared" ref="DI3:DI29" si="490">IF(DI$1&gt;Tilgungsdauer+1,0,$AB3/Tilgungsdauer)</f>
        <v>0</v>
      </c>
      <c r="DJ3" s="76">
        <f t="shared" ref="DJ3:DJ29" si="491">DH3-DI3</f>
        <v>0</v>
      </c>
      <c r="DK3" s="76">
        <f t="shared" ref="DK3:DK29" si="492">DC3*Zinsen</f>
        <v>0</v>
      </c>
      <c r="DL3" s="76"/>
      <c r="DM3" s="76">
        <f t="shared" ref="DM3:DM30" si="493">DK3-DL3</f>
        <v>0</v>
      </c>
      <c r="DN3" s="77">
        <f t="shared" ref="DN3:DN29" si="494">ROUND(DM3+DI3,2)</f>
        <v>0</v>
      </c>
      <c r="DO3" s="75">
        <f t="shared" ref="DO3:DO29" si="495">DJ3</f>
        <v>0</v>
      </c>
      <c r="DP3" s="76">
        <f t="shared" ref="DP3:DP29" si="496">IF(DP$1&gt;Tilgungsdauer+1,0,$AB3/Tilgungsdauer)</f>
        <v>0</v>
      </c>
      <c r="DQ3" s="76">
        <f t="shared" ref="DQ3:DQ29" si="497">DO3-DP3</f>
        <v>0</v>
      </c>
      <c r="DR3" s="76">
        <f t="shared" ref="DR3:DR29" si="498">DJ3*Zinsen</f>
        <v>0</v>
      </c>
      <c r="DS3" s="76"/>
      <c r="DT3" s="76">
        <f t="shared" ref="DT3:DT30" si="499">DR3-DS3</f>
        <v>0</v>
      </c>
      <c r="DU3" s="77">
        <f t="shared" ref="DU3:DU29" si="500">ROUND(DT3+DP3,2)</f>
        <v>0</v>
      </c>
      <c r="DV3" s="75">
        <f t="shared" ref="DV3:DV29" si="501">DQ3</f>
        <v>0</v>
      </c>
      <c r="DW3" s="76">
        <f t="shared" ref="DW3:DW29" si="502">IF(DW$1&gt;Tilgungsdauer+1,0,$AB3/Tilgungsdauer)</f>
        <v>0</v>
      </c>
      <c r="DX3" s="76">
        <f t="shared" ref="DX3:DX29" si="503">DV3-DW3</f>
        <v>0</v>
      </c>
      <c r="DY3" s="76">
        <f t="shared" ref="DY3:DY29" si="504">DQ3*Zinsen</f>
        <v>0</v>
      </c>
      <c r="DZ3" s="76"/>
      <c r="EA3" s="76">
        <f t="shared" ref="EA3:EA30" si="505">DY3-DZ3</f>
        <v>0</v>
      </c>
      <c r="EB3" s="77">
        <f t="shared" ref="EB3:EB29" si="506">ROUND(EA3+DW3,2)</f>
        <v>0</v>
      </c>
      <c r="EC3" s="75">
        <f t="shared" ref="EC3:EC29" si="507">DX3</f>
        <v>0</v>
      </c>
      <c r="ED3" s="76">
        <f t="shared" ref="ED3:ED29" si="508">IF(ED$1&gt;Tilgungsdauer+1,0,$AB3/Tilgungsdauer)</f>
        <v>0</v>
      </c>
      <c r="EE3" s="76">
        <f t="shared" ref="EE3:EE29" si="509">EC3-ED3</f>
        <v>0</v>
      </c>
      <c r="EF3" s="76">
        <f t="shared" ref="EF3:EF29" si="510">DX3*Zinsen</f>
        <v>0</v>
      </c>
      <c r="EG3" s="76"/>
      <c r="EH3" s="76">
        <f t="shared" ref="EH3:EH30" si="511">EF3-EG3</f>
        <v>0</v>
      </c>
      <c r="EI3" s="77">
        <f t="shared" ref="EI3:EI29" si="512">ROUND(EH3+ED3,2)</f>
        <v>0</v>
      </c>
      <c r="EJ3" s="75">
        <f t="shared" ref="EJ3:EJ29" si="513">EE3</f>
        <v>0</v>
      </c>
      <c r="EK3" s="76">
        <f t="shared" ref="EK3:EK29" si="514">IF(EK$1&gt;Tilgungsdauer+1,0,$AB3/Tilgungsdauer)</f>
        <v>0</v>
      </c>
      <c r="EL3" s="76">
        <f t="shared" ref="EL3:EL29" si="515">EJ3-EK3</f>
        <v>0</v>
      </c>
      <c r="EM3" s="76">
        <f t="shared" ref="EM3:EM29" si="516">EE3*Zinsen</f>
        <v>0</v>
      </c>
      <c r="EN3" s="76"/>
      <c r="EO3" s="76">
        <f t="shared" ref="EO3:EO30" si="517">EM3-EN3</f>
        <v>0</v>
      </c>
      <c r="EP3" s="77">
        <f t="shared" ref="EP3:EP29" si="518">ROUND(EO3+EK3,2)</f>
        <v>0</v>
      </c>
      <c r="EQ3" s="75">
        <f t="shared" ref="EQ3:EQ29" si="519">EL3</f>
        <v>0</v>
      </c>
      <c r="ER3" s="76">
        <f t="shared" ref="ER3:ER29" si="520">IF(ER$1&gt;Tilgungsdauer+1,0,$AB3/Tilgungsdauer)</f>
        <v>0</v>
      </c>
      <c r="ES3" s="76">
        <f t="shared" ref="ES3:ES29" si="521">EQ3-ER3</f>
        <v>0</v>
      </c>
      <c r="ET3" s="76">
        <f t="shared" ref="ET3:ET29" si="522">EL3*Zinsen</f>
        <v>0</v>
      </c>
      <c r="EU3" s="76"/>
      <c r="EV3" s="76">
        <f t="shared" ref="EV3:EV30" si="523">ET3-EU3</f>
        <v>0</v>
      </c>
      <c r="EW3" s="77">
        <f t="shared" ref="EW3:EW29" si="524">ROUND(EV3+ER3,2)</f>
        <v>0</v>
      </c>
      <c r="EX3" s="75">
        <f t="shared" ref="EX3:EX29" si="525">ES3</f>
        <v>0</v>
      </c>
      <c r="EY3" s="76">
        <f t="shared" ref="EY3:EY29" si="526">IF(EY$1&gt;Tilgungsdauer+1,0,$AB3/Tilgungsdauer)</f>
        <v>0</v>
      </c>
      <c r="EZ3" s="76">
        <f t="shared" ref="EZ3:EZ29" si="527">EX3-EY3</f>
        <v>0</v>
      </c>
      <c r="FA3" s="76">
        <f t="shared" ref="FA3:FA29" si="528">ES3*Zinsen</f>
        <v>0</v>
      </c>
      <c r="FB3" s="76"/>
      <c r="FC3" s="76">
        <f t="shared" ref="FC3:FC30" si="529">FA3-FB3</f>
        <v>0</v>
      </c>
      <c r="FD3" s="77">
        <f t="shared" ref="FD3:FD29" si="530">ROUND(FC3+EY3,2)</f>
        <v>0</v>
      </c>
      <c r="FE3" s="75">
        <f t="shared" ref="FE3:FE29" si="531">EZ3</f>
        <v>0</v>
      </c>
      <c r="FF3" s="76">
        <f t="shared" ref="FF3:FF29" si="532">IF(FF$1&gt;Tilgungsdauer+1,0,$AB3/Tilgungsdauer)</f>
        <v>0</v>
      </c>
      <c r="FG3" s="76">
        <f t="shared" ref="FG3:FG29" si="533">FE3-FF3</f>
        <v>0</v>
      </c>
      <c r="FH3" s="76">
        <f t="shared" ref="FH3:FH29" si="534">EZ3*Zinsen</f>
        <v>0</v>
      </c>
      <c r="FI3" s="76"/>
      <c r="FJ3" s="76">
        <f t="shared" ref="FJ3:FJ30" si="535">FH3-FI3</f>
        <v>0</v>
      </c>
      <c r="FK3" s="77">
        <f t="shared" ref="FK3:FK29" si="536">ROUND(FJ3+FF3,2)</f>
        <v>0</v>
      </c>
      <c r="FL3" s="75">
        <f t="shared" ref="FL3:FL29" si="537">FG3</f>
        <v>0</v>
      </c>
      <c r="FM3" s="76">
        <f t="shared" ref="FM3:FM29" si="538">IF(FM$1&gt;Tilgungsdauer+1,0,$AB3/Tilgungsdauer)</f>
        <v>0</v>
      </c>
      <c r="FN3" s="76">
        <f t="shared" ref="FN3:FN29" si="539">FL3-FM3</f>
        <v>0</v>
      </c>
      <c r="FO3" s="76">
        <f t="shared" ref="FO3:FO29" si="540">FG3*Zinsen</f>
        <v>0</v>
      </c>
      <c r="FP3" s="76"/>
      <c r="FQ3" s="76">
        <f t="shared" ref="FQ3:FQ30" si="541">FO3-FP3</f>
        <v>0</v>
      </c>
      <c r="FR3" s="77">
        <f t="shared" ref="FR3:FR29" si="542">ROUND(FQ3+FM3,2)</f>
        <v>0</v>
      </c>
      <c r="FS3" s="75">
        <f t="shared" ref="FS3:FS29" si="543">FN3</f>
        <v>0</v>
      </c>
      <c r="FT3" s="76">
        <f t="shared" ref="FT3:FT29" si="544">IF(FT$1&gt;Tilgungsdauer+1,0,$AB3/Tilgungsdauer)</f>
        <v>0</v>
      </c>
      <c r="FU3" s="76">
        <f t="shared" ref="FU3:FU29" si="545">FS3-FT3</f>
        <v>0</v>
      </c>
      <c r="FV3" s="76">
        <f t="shared" ref="FV3:FV29" si="546">FN3*Zinsen</f>
        <v>0</v>
      </c>
      <c r="FW3" s="76"/>
      <c r="FX3" s="76">
        <f t="shared" ref="FX3:FX30" si="547">FV3-FW3</f>
        <v>0</v>
      </c>
      <c r="FY3" s="77">
        <f t="shared" ref="FY3:FY29" si="548">ROUND(FX3+FT3,2)</f>
        <v>0</v>
      </c>
      <c r="FZ3" s="75">
        <f t="shared" ref="FZ3:FZ29" si="549">FU3</f>
        <v>0</v>
      </c>
      <c r="GA3" s="76">
        <f t="shared" ref="GA3:GA29" si="550">IF(GA$1&gt;Tilgungsdauer+1,0,$AB3/Tilgungsdauer)</f>
        <v>0</v>
      </c>
      <c r="GB3" s="76">
        <f t="shared" ref="GB3:GB29" si="551">FZ3-GA3</f>
        <v>0</v>
      </c>
      <c r="GC3" s="76">
        <f t="shared" ref="GC3:GC29" si="552">FU3*Zinsen</f>
        <v>0</v>
      </c>
      <c r="GD3" s="76"/>
      <c r="GE3" s="76">
        <f t="shared" ref="GE3:GE30" si="553">GC3-GD3</f>
        <v>0</v>
      </c>
      <c r="GF3" s="77">
        <f t="shared" ref="GF3:GF29" si="554">ROUND(GE3+GA3,2)</f>
        <v>0</v>
      </c>
      <c r="GG3" s="75">
        <f t="shared" ref="GG3:GG29" si="555">GB3</f>
        <v>0</v>
      </c>
      <c r="GH3" s="76">
        <f t="shared" ref="GH3:GH29" si="556">IF(GH$1&gt;Tilgungsdauer+1,0,$AB3/Tilgungsdauer)</f>
        <v>0</v>
      </c>
      <c r="GI3" s="76">
        <f t="shared" ref="GI3:GI29" si="557">GG3-GH3</f>
        <v>0</v>
      </c>
      <c r="GJ3" s="76">
        <f t="shared" ref="GJ3:GJ29" si="558">GB3*Zinsen</f>
        <v>0</v>
      </c>
      <c r="GK3" s="76"/>
      <c r="GL3" s="76">
        <f t="shared" ref="GL3:GL30" si="559">GJ3-GK3</f>
        <v>0</v>
      </c>
      <c r="GM3" s="77">
        <f t="shared" ref="GM3:GM29" si="560">ROUND(GL3+GH3,2)</f>
        <v>0</v>
      </c>
      <c r="GN3" s="75">
        <f t="shared" ref="GN3:GN29" si="561">GI3</f>
        <v>0</v>
      </c>
      <c r="GO3" s="76">
        <f t="shared" ref="GO3:GO29" si="562">IF(GO$1&gt;Tilgungsdauer+1,0,$AB3/Tilgungsdauer)</f>
        <v>0</v>
      </c>
      <c r="GP3" s="76">
        <f t="shared" ref="GP3:GP29" si="563">GN3-GO3</f>
        <v>0</v>
      </c>
      <c r="GQ3" s="76">
        <f t="shared" ref="GQ3:GQ29" si="564">GI3*Zinsen</f>
        <v>0</v>
      </c>
      <c r="GR3" s="76"/>
      <c r="GS3" s="76">
        <f t="shared" ref="GS3:GS30" si="565">GQ3-GR3</f>
        <v>0</v>
      </c>
      <c r="GT3" s="77">
        <f t="shared" ref="GT3:GT29" si="566">ROUND(GS3+GO3,2)</f>
        <v>0</v>
      </c>
      <c r="GU3" s="75">
        <f t="shared" ref="GU3:GU29" si="567">GP3</f>
        <v>0</v>
      </c>
      <c r="GV3" s="76">
        <f t="shared" ref="GV3:GV29" si="568">IF(GV$1&gt;Tilgungsdauer+1,0,$AB3/Tilgungsdauer)</f>
        <v>0</v>
      </c>
      <c r="GW3" s="76">
        <f t="shared" ref="GW3:GW29" si="569">GU3-GV3</f>
        <v>0</v>
      </c>
      <c r="GX3" s="76">
        <f t="shared" ref="GX3:GX29" si="570">GP3*Zinsen</f>
        <v>0</v>
      </c>
      <c r="GY3" s="76"/>
      <c r="GZ3" s="76">
        <f t="shared" ref="GZ3:GZ30" si="571">GX3-GY3</f>
        <v>0</v>
      </c>
      <c r="HA3" s="77">
        <f t="shared" ref="HA3:HA29" si="572">ROUND(GZ3+GV3,2)</f>
        <v>0</v>
      </c>
      <c r="HB3" s="75">
        <f t="shared" ref="HB3:HB29" si="573">GW3</f>
        <v>0</v>
      </c>
      <c r="HC3" s="76">
        <f t="shared" ref="HC3:HC29" si="574">IF(HC$1&gt;Tilgungsdauer+1,0,$AB3/Tilgungsdauer)</f>
        <v>0</v>
      </c>
      <c r="HD3" s="76">
        <f t="shared" ref="HD3:HD29" si="575">HB3-HC3</f>
        <v>0</v>
      </c>
      <c r="HE3" s="76">
        <f t="shared" ref="HE3:HE29" si="576">GW3*Zinsen</f>
        <v>0</v>
      </c>
      <c r="HF3" s="76"/>
      <c r="HG3" s="76">
        <f t="shared" ref="HG3:HG30" si="577">HE3-HF3</f>
        <v>0</v>
      </c>
      <c r="HH3" s="77">
        <f t="shared" ref="HH3:HH29" si="578">ROUND(HG3+HC3,2)</f>
        <v>0</v>
      </c>
      <c r="HI3" s="75">
        <f t="shared" ref="HI3:HI29" si="579">HD3</f>
        <v>0</v>
      </c>
      <c r="HJ3" s="76">
        <f t="shared" ref="HJ3:HJ29" si="580">IF(HJ$1&gt;Tilgungsdauer+1,0,$AB3/Tilgungsdauer)</f>
        <v>0</v>
      </c>
      <c r="HK3" s="76">
        <f t="shared" ref="HK3:HK29" si="581">HI3-HJ3</f>
        <v>0</v>
      </c>
      <c r="HL3" s="76">
        <f t="shared" ref="HL3:HL29" si="582">HD3*Zinsen</f>
        <v>0</v>
      </c>
      <c r="HM3" s="76"/>
      <c r="HN3" s="76">
        <f t="shared" ref="HN3:HN30" si="583">HL3-HM3</f>
        <v>0</v>
      </c>
      <c r="HO3" s="77">
        <f t="shared" ref="HO3:HO29" si="584">ROUND(HN3+HJ3,2)</f>
        <v>0</v>
      </c>
      <c r="HP3" s="75">
        <f t="shared" ref="HP3:HP29" si="585">HK3</f>
        <v>0</v>
      </c>
      <c r="HQ3" s="76">
        <f t="shared" ref="HQ3:HQ29" si="586">IF(HQ$1&gt;Tilgungsdauer+1,0,$AB3/Tilgungsdauer)</f>
        <v>0</v>
      </c>
      <c r="HR3" s="76">
        <f t="shared" ref="HR3:HR29" si="587">HP3-HQ3</f>
        <v>0</v>
      </c>
      <c r="HS3" s="76">
        <f t="shared" ref="HS3:HS29" si="588">HK3*Zinsen</f>
        <v>0</v>
      </c>
      <c r="HT3" s="76"/>
      <c r="HU3" s="76">
        <f t="shared" ref="HU3:HU30" si="589">HS3-HT3</f>
        <v>0</v>
      </c>
      <c r="HV3" s="77">
        <f t="shared" ref="HV3:HV29" si="590">ROUND(HU3+HQ3,2)</f>
        <v>0</v>
      </c>
      <c r="HW3" s="75">
        <f t="shared" ref="HW3:HW29" si="591">HR3</f>
        <v>0</v>
      </c>
      <c r="HX3" s="76">
        <f t="shared" ref="HX3:HX29" si="592">IF(HX$1&gt;Tilgungsdauer+1,0,$AB3/Tilgungsdauer)</f>
        <v>0</v>
      </c>
      <c r="HY3" s="76">
        <f t="shared" ref="HY3:HY29" si="593">HW3-HX3</f>
        <v>0</v>
      </c>
      <c r="HZ3" s="76">
        <f t="shared" ref="HZ3:HZ29" si="594">HR3*Zinsen</f>
        <v>0</v>
      </c>
      <c r="IA3" s="76"/>
      <c r="IB3" s="76">
        <f t="shared" ref="IB3:IB30" si="595">HZ3-IA3</f>
        <v>0</v>
      </c>
      <c r="IC3" s="77">
        <f t="shared" ref="IC3:IC29" si="596">ROUND(IB3+HX3,2)</f>
        <v>0</v>
      </c>
      <c r="ID3" s="75">
        <f t="shared" ref="ID3:ID29" si="597">HY3</f>
        <v>0</v>
      </c>
      <c r="IE3" s="76">
        <f t="shared" ref="IE3:IE29" si="598">IF(IE$1&gt;Tilgungsdauer+1,0,$AB3/Tilgungsdauer)</f>
        <v>0</v>
      </c>
      <c r="IF3" s="76">
        <f t="shared" ref="IF3:IF29" si="599">ID3-IE3</f>
        <v>0</v>
      </c>
      <c r="IG3" s="76">
        <f t="shared" ref="IG3:IG29" si="600">HY3*Zinsen</f>
        <v>0</v>
      </c>
      <c r="IH3" s="76"/>
      <c r="II3" s="76">
        <f t="shared" ref="II3:II30" si="601">IG3-IH3</f>
        <v>0</v>
      </c>
      <c r="IJ3" s="77">
        <f t="shared" ref="IJ3:IJ29" si="602">ROUND(II3+IE3,2)</f>
        <v>0</v>
      </c>
      <c r="IK3" s="75">
        <f t="shared" ref="IK3:IK29" si="603">IF3</f>
        <v>0</v>
      </c>
      <c r="IL3" s="76">
        <f t="shared" ref="IL3:IL29" si="604">IF(IL$1&gt;Tilgungsdauer+1,0,$AB3/Tilgungsdauer)</f>
        <v>0</v>
      </c>
      <c r="IM3" s="76">
        <f t="shared" ref="IM3:IM29" si="605">IK3-IL3</f>
        <v>0</v>
      </c>
      <c r="IN3" s="76">
        <f t="shared" ref="IN3:IN29" si="606">IF3*Zinsen</f>
        <v>0</v>
      </c>
      <c r="IO3" s="76"/>
      <c r="IP3" s="76">
        <f t="shared" ref="IP3:IP30" si="607">IN3-IO3</f>
        <v>0</v>
      </c>
      <c r="IQ3" s="77">
        <f t="shared" ref="IQ3:IQ29" si="608">ROUND(IP3+IL3,2)</f>
        <v>0</v>
      </c>
      <c r="IR3" s="75">
        <f t="shared" ref="IR3:IR29" si="609">IM3</f>
        <v>0</v>
      </c>
      <c r="IS3" s="76">
        <f t="shared" ref="IS3:IS29" si="610">IF(IS$1&gt;Tilgungsdauer+1,0,$AB3/Tilgungsdauer)</f>
        <v>0</v>
      </c>
      <c r="IT3" s="76">
        <f t="shared" ref="IT3:IT29" si="611">IR3-IS3</f>
        <v>0</v>
      </c>
      <c r="IU3" s="76">
        <f t="shared" ref="IU3:IU29" si="612">IM3*Zinsen</f>
        <v>0</v>
      </c>
      <c r="IV3" s="76"/>
      <c r="IW3" s="76">
        <f t="shared" ref="IW3:IW30" si="613">IU3-IV3</f>
        <v>0</v>
      </c>
      <c r="IX3" s="77">
        <f t="shared" ref="IX3:IX29" si="614">ROUND(IW3+IS3,2)</f>
        <v>0</v>
      </c>
      <c r="IY3" s="75">
        <f t="shared" ref="IY3:IY29" si="615">IT3</f>
        <v>0</v>
      </c>
      <c r="IZ3" s="76">
        <f t="shared" ref="IZ3:IZ29" si="616">IF(IZ$1&gt;Tilgungsdauer+1,0,$AB3/Tilgungsdauer)</f>
        <v>0</v>
      </c>
      <c r="JA3" s="76">
        <f t="shared" ref="JA3:JA29" si="617">IY3-IZ3</f>
        <v>0</v>
      </c>
      <c r="JB3" s="76">
        <f t="shared" ref="JB3:JB29" si="618">IT3*Zinsen</f>
        <v>0</v>
      </c>
      <c r="JC3" s="76"/>
      <c r="JD3" s="76">
        <f t="shared" ref="JD3:JD30" si="619">JB3-JC3</f>
        <v>0</v>
      </c>
      <c r="JE3" s="77">
        <f t="shared" ref="JE3:JE29" si="620">ROUND(JD3+IZ3,2)</f>
        <v>0</v>
      </c>
      <c r="JF3" s="75">
        <f t="shared" ref="JF3:JF29" si="621">JA3</f>
        <v>0</v>
      </c>
      <c r="JG3" s="76">
        <f t="shared" ref="JG3:JG29" si="622">IF(JG$1&gt;Tilgungsdauer+1,0,$AB3/Tilgungsdauer)</f>
        <v>0</v>
      </c>
      <c r="JH3" s="76">
        <f t="shared" ref="JH3:JH29" si="623">JF3-JG3</f>
        <v>0</v>
      </c>
      <c r="JI3" s="76">
        <f t="shared" ref="JI3:JI29" si="624">JA3*Zinsen</f>
        <v>0</v>
      </c>
      <c r="JJ3" s="76"/>
      <c r="JK3" s="76">
        <f t="shared" ref="JK3:JK30" si="625">JI3-JJ3</f>
        <v>0</v>
      </c>
      <c r="JL3" s="77">
        <f t="shared" ref="JL3:JL29" si="626">ROUND(JK3+JG3,2)</f>
        <v>0</v>
      </c>
      <c r="JM3" s="75">
        <f t="shared" ref="JM3:JM29" si="627">JH3</f>
        <v>0</v>
      </c>
      <c r="JN3" s="76">
        <f t="shared" ref="JN3:JN29" si="628">IF(JN$1&gt;Tilgungsdauer+1,0,$AB3/Tilgungsdauer)</f>
        <v>0</v>
      </c>
      <c r="JO3" s="76">
        <f t="shared" ref="JO3:JO29" si="629">JM3-JN3</f>
        <v>0</v>
      </c>
      <c r="JP3" s="76">
        <f t="shared" ref="JP3:JP29" si="630">JH3*Zinsen</f>
        <v>0</v>
      </c>
      <c r="JQ3" s="76"/>
      <c r="JR3" s="76">
        <f t="shared" ref="JR3:JR30" si="631">JP3-JQ3</f>
        <v>0</v>
      </c>
      <c r="JS3" s="77">
        <f t="shared" ref="JS3:JS29" si="632">ROUND(JR3+JN3,2)</f>
        <v>0</v>
      </c>
      <c r="JT3" s="75">
        <f t="shared" ref="JT3:JT29" si="633">JO3</f>
        <v>0</v>
      </c>
      <c r="JU3" s="76">
        <f t="shared" ref="JU3:JU29" si="634">IF(JU$1&gt;Tilgungsdauer+1,0,$AB3/Tilgungsdauer)</f>
        <v>0</v>
      </c>
      <c r="JV3" s="76">
        <f t="shared" ref="JV3:JV29" si="635">JT3-JU3</f>
        <v>0</v>
      </c>
      <c r="JW3" s="76">
        <f t="shared" ref="JW3:JW29" si="636">JO3*Zinsen</f>
        <v>0</v>
      </c>
      <c r="JX3" s="76"/>
      <c r="JY3" s="76">
        <f t="shared" ref="JY3:JY30" si="637">JW3-JX3</f>
        <v>0</v>
      </c>
      <c r="JZ3" s="77">
        <f t="shared" ref="JZ3:JZ29" si="638">ROUND(JY3+JU3,2)</f>
        <v>0</v>
      </c>
      <c r="KA3" s="75">
        <f t="shared" ref="KA3:KA29" si="639">JV3</f>
        <v>0</v>
      </c>
      <c r="KB3" s="76">
        <f t="shared" ref="KB3:KB29" si="640">IF(KB$1&gt;Tilgungsdauer+1,0,$AB3/Tilgungsdauer)</f>
        <v>0</v>
      </c>
      <c r="KC3" s="76">
        <f t="shared" ref="KC3:KC29" si="641">KA3-KB3</f>
        <v>0</v>
      </c>
      <c r="KD3" s="76">
        <f t="shared" ref="KD3:KD29" si="642">JV3*Zinsen</f>
        <v>0</v>
      </c>
      <c r="KE3" s="76"/>
      <c r="KF3" s="76">
        <f t="shared" ref="KF3:KF30" si="643">KD3-KE3</f>
        <v>0</v>
      </c>
      <c r="KG3" s="77">
        <f t="shared" ref="KG3:KG29" si="644">ROUND(KF3+KB3,2)</f>
        <v>0</v>
      </c>
      <c r="KH3" s="75">
        <f t="shared" ref="KH3:KH29" si="645">KC3</f>
        <v>0</v>
      </c>
      <c r="KI3" s="76">
        <f t="shared" ref="KI3:KI29" si="646">IF(KI$1&gt;Tilgungsdauer+1,0,$AB3/Tilgungsdauer)</f>
        <v>0</v>
      </c>
      <c r="KJ3" s="76">
        <f t="shared" ref="KJ3:KJ29" si="647">KH3-KI3</f>
        <v>0</v>
      </c>
      <c r="KK3" s="76">
        <f t="shared" ref="KK3:KK29" si="648">KC3*Zinsen</f>
        <v>0</v>
      </c>
      <c r="KL3" s="76"/>
      <c r="KM3" s="76">
        <f t="shared" ref="KM3:KM30" si="649">KK3-KL3</f>
        <v>0</v>
      </c>
      <c r="KN3" s="77">
        <f t="shared" ref="KN3:KN29" si="650">ROUND(KM3+KI3,2)</f>
        <v>0</v>
      </c>
      <c r="KO3" s="75">
        <f t="shared" ref="KO3:KO29" si="651">KJ3</f>
        <v>0</v>
      </c>
      <c r="KP3" s="76">
        <f t="shared" ref="KP3:KP29" si="652">IF(KP$1&gt;Tilgungsdauer+1,0,$AB3/Tilgungsdauer)</f>
        <v>0</v>
      </c>
      <c r="KQ3" s="76">
        <f t="shared" ref="KQ3:KQ29" si="653">KO3-KP3</f>
        <v>0</v>
      </c>
      <c r="KR3" s="76">
        <f t="shared" ref="KR3:KR29" si="654">KJ3*Zinsen</f>
        <v>0</v>
      </c>
      <c r="KS3" s="76"/>
      <c r="KT3" s="76">
        <f t="shared" ref="KT3:KT30" si="655">KR3-KS3</f>
        <v>0</v>
      </c>
      <c r="KU3" s="77">
        <f t="shared" ref="KU3:KU29" si="656">ROUND(KT3+KP3,2)</f>
        <v>0</v>
      </c>
      <c r="KV3" s="75">
        <f t="shared" ref="KV3:KV29" si="657">KQ3</f>
        <v>0</v>
      </c>
      <c r="KW3" s="76">
        <f t="shared" ref="KW3:KW29" si="658">IF(KW$1&gt;Tilgungsdauer+1,0,$AB3/Tilgungsdauer)</f>
        <v>0</v>
      </c>
      <c r="KX3" s="76">
        <f t="shared" ref="KX3:KX29" si="659">KV3-KW3</f>
        <v>0</v>
      </c>
      <c r="KY3" s="76">
        <f t="shared" ref="KY3:KY29" si="660">KQ3*Zinsen</f>
        <v>0</v>
      </c>
      <c r="KZ3" s="76"/>
      <c r="LA3" s="76">
        <f t="shared" ref="LA3:LA30" si="661">KY3-KZ3</f>
        <v>0</v>
      </c>
      <c r="LB3" s="77">
        <f t="shared" ref="LB3:LB29" si="662">ROUND(LA3+KW3,2)</f>
        <v>0</v>
      </c>
      <c r="LC3" s="75">
        <f t="shared" ref="LC3:LC29" si="663">KX3</f>
        <v>0</v>
      </c>
      <c r="LD3" s="76">
        <f t="shared" ref="LD3:LD29" si="664">IF(LD$1&gt;Tilgungsdauer+1,0,$AB3/Tilgungsdauer)</f>
        <v>0</v>
      </c>
      <c r="LE3" s="76">
        <f t="shared" ref="LE3:LE29" si="665">LC3-LD3</f>
        <v>0</v>
      </c>
      <c r="LF3" s="76">
        <f t="shared" ref="LF3:LF29" si="666">KX3*Zinsen</f>
        <v>0</v>
      </c>
      <c r="LG3" s="76"/>
      <c r="LH3" s="76">
        <f t="shared" ref="LH3:LH30" si="667">LF3-LG3</f>
        <v>0</v>
      </c>
      <c r="LI3" s="77">
        <f t="shared" ref="LI3:LI29" si="668">ROUND(LH3+LD3,2)</f>
        <v>0</v>
      </c>
      <c r="LJ3" s="75">
        <f t="shared" ref="LJ3:LJ29" si="669">LE3</f>
        <v>0</v>
      </c>
      <c r="LK3" s="76">
        <f t="shared" ref="LK3:LK29" si="670">IF(LK$1&gt;Tilgungsdauer+1,0,$AB3/Tilgungsdauer)</f>
        <v>0</v>
      </c>
      <c r="LL3" s="76">
        <f t="shared" ref="LL3:LL29" si="671">LJ3-LK3</f>
        <v>0</v>
      </c>
      <c r="LM3" s="76">
        <f t="shared" ref="LM3:LM29" si="672">LE3*Zinsen</f>
        <v>0</v>
      </c>
      <c r="LN3" s="76"/>
      <c r="LO3" s="76">
        <f t="shared" ref="LO3:LO30" si="673">LM3-LN3</f>
        <v>0</v>
      </c>
      <c r="LP3" s="77">
        <f t="shared" ref="LP3:LP29" si="674">ROUND(LO3+LK3,2)</f>
        <v>0</v>
      </c>
      <c r="LQ3" s="75">
        <f t="shared" ref="LQ3:LQ29" si="675">LL3</f>
        <v>0</v>
      </c>
      <c r="LR3" s="76">
        <f t="shared" ref="LR3:LR29" si="676">IF(LR$1&gt;Tilgungsdauer+1,0,$AB3/Tilgungsdauer)</f>
        <v>0</v>
      </c>
      <c r="LS3" s="76">
        <f t="shared" ref="LS3:LS29" si="677">LQ3-LR3</f>
        <v>0</v>
      </c>
      <c r="LT3" s="76">
        <f t="shared" ref="LT3:LT29" si="678">LL3*Zinsen</f>
        <v>0</v>
      </c>
      <c r="LU3" s="76"/>
      <c r="LV3" s="76">
        <f t="shared" ref="LV3:LV30" si="679">LT3-LU3</f>
        <v>0</v>
      </c>
      <c r="LW3" s="77">
        <f t="shared" ref="LW3:LW29" si="680">ROUND(LV3+LR3,2)</f>
        <v>0</v>
      </c>
      <c r="LX3" s="75">
        <f t="shared" ref="LX3:LX29" si="681">LS3</f>
        <v>0</v>
      </c>
      <c r="LY3" s="76">
        <f t="shared" ref="LY3:LY29" si="682">IF(LY$1&gt;Tilgungsdauer+1,0,$AB3/Tilgungsdauer)</f>
        <v>0</v>
      </c>
      <c r="LZ3" s="76">
        <f t="shared" ref="LZ3:LZ29" si="683">LX3-LY3</f>
        <v>0</v>
      </c>
      <c r="MA3" s="76">
        <f t="shared" ref="MA3:MA29" si="684">LS3*Zinsen</f>
        <v>0</v>
      </c>
      <c r="MB3" s="76"/>
      <c r="MC3" s="76">
        <f t="shared" ref="MC3:MC30" si="685">MA3-MB3</f>
        <v>0</v>
      </c>
      <c r="MD3" s="77">
        <f t="shared" ref="MD3:MD29" si="686">ROUND(MC3+LY3,2)</f>
        <v>0</v>
      </c>
      <c r="ME3" s="75">
        <f t="shared" ref="ME3:ME29" si="687">LZ3</f>
        <v>0</v>
      </c>
      <c r="MF3" s="76">
        <f t="shared" ref="MF3:MF29" si="688">IF(MF$1&gt;Tilgungsdauer+1,0,$AB3/Tilgungsdauer)</f>
        <v>0</v>
      </c>
      <c r="MG3" s="76">
        <f t="shared" ref="MG3:MG29" si="689">ME3-MF3</f>
        <v>0</v>
      </c>
      <c r="MH3" s="76">
        <f t="shared" ref="MH3:MH29" si="690">LZ3*Zinsen</f>
        <v>0</v>
      </c>
      <c r="MI3" s="76"/>
      <c r="MJ3" s="76">
        <f t="shared" ref="MJ3:MJ30" si="691">MH3-MI3</f>
        <v>0</v>
      </c>
      <c r="MK3" s="77">
        <f t="shared" ref="MK3:MK29" si="692">ROUND(MJ3+MF3,2)</f>
        <v>0</v>
      </c>
      <c r="ML3" s="75">
        <f t="shared" ref="ML3:ML29" si="693">MG3</f>
        <v>0</v>
      </c>
      <c r="MM3" s="76">
        <f t="shared" ref="MM3:MM29" si="694">IF(MM$1&gt;Tilgungsdauer+1,0,$AB3/Tilgungsdauer)</f>
        <v>0</v>
      </c>
      <c r="MN3" s="76">
        <f t="shared" ref="MN3:MN29" si="695">ML3-MM3</f>
        <v>0</v>
      </c>
      <c r="MO3" s="76">
        <f t="shared" ref="MO3:MO29" si="696">MG3*Zinsen</f>
        <v>0</v>
      </c>
      <c r="MP3" s="76"/>
      <c r="MQ3" s="76">
        <f t="shared" ref="MQ3:MQ30" si="697">MO3-MP3</f>
        <v>0</v>
      </c>
      <c r="MR3" s="77">
        <f t="shared" ref="MR3:MR29" si="698">ROUND(MQ3+MM3,2)</f>
        <v>0</v>
      </c>
      <c r="MS3" s="75">
        <f t="shared" ref="MS3:MS29" si="699">MN3</f>
        <v>0</v>
      </c>
      <c r="MT3" s="76">
        <f t="shared" ref="MT3:MT29" si="700">IF(MT$1&gt;Tilgungsdauer+1,0,$AB3/Tilgungsdauer)</f>
        <v>0</v>
      </c>
      <c r="MU3" s="76">
        <f t="shared" ref="MU3:MU29" si="701">MS3-MT3</f>
        <v>0</v>
      </c>
      <c r="MV3" s="76">
        <f t="shared" ref="MV3:MV29" si="702">MN3*Zinsen</f>
        <v>0</v>
      </c>
      <c r="MW3" s="76"/>
      <c r="MX3" s="76">
        <f t="shared" ref="MX3:MX30" si="703">MV3-MW3</f>
        <v>0</v>
      </c>
      <c r="MY3" s="77">
        <f t="shared" ref="MY3:MY29" si="704">ROUND(MX3+MT3,2)</f>
        <v>0</v>
      </c>
      <c r="MZ3" s="75">
        <f t="shared" ref="MZ3:MZ29" si="705">MU3</f>
        <v>0</v>
      </c>
      <c r="NA3" s="76">
        <f t="shared" ref="NA3:NA29" si="706">IF(NA$1&gt;Tilgungsdauer+1,0,$AB3/Tilgungsdauer)</f>
        <v>0</v>
      </c>
      <c r="NB3" s="76">
        <f t="shared" ref="NB3:NB29" si="707">MZ3-NA3</f>
        <v>0</v>
      </c>
      <c r="NC3" s="76">
        <f t="shared" ref="NC3:NC29" si="708">MU3*Zinsen</f>
        <v>0</v>
      </c>
      <c r="ND3" s="76"/>
      <c r="NE3" s="76">
        <f t="shared" ref="NE3:NE30" si="709">NC3-ND3</f>
        <v>0</v>
      </c>
      <c r="NF3" s="77">
        <f t="shared" ref="NF3:NF29" si="710">ROUND(NE3+NA3,2)</f>
        <v>0</v>
      </c>
      <c r="NG3" s="75">
        <f t="shared" ref="NG3:NG29" si="711">NB3</f>
        <v>0</v>
      </c>
      <c r="NH3" s="76">
        <f t="shared" ref="NH3:NH29" si="712">IF(NH$1&gt;Tilgungsdauer+1,0,$AB3/Tilgungsdauer)</f>
        <v>0</v>
      </c>
      <c r="NI3" s="76">
        <f t="shared" ref="NI3:NI29" si="713">NG3-NH3</f>
        <v>0</v>
      </c>
      <c r="NJ3" s="76">
        <f t="shared" ref="NJ3:NJ29" si="714">NB3*Zinsen</f>
        <v>0</v>
      </c>
      <c r="NK3" s="76"/>
      <c r="NL3" s="76">
        <f t="shared" ref="NL3:NL30" si="715">NJ3-NK3</f>
        <v>0</v>
      </c>
      <c r="NM3" s="77">
        <f t="shared" ref="NM3:NM29" si="716">ROUND(NL3+NH3,2)</f>
        <v>0</v>
      </c>
      <c r="NN3" s="75">
        <f t="shared" ref="NN3:NN29" si="717">NI3</f>
        <v>0</v>
      </c>
      <c r="NO3" s="76">
        <f t="shared" ref="NO3:NO29" si="718">IF(NO$1&gt;Tilgungsdauer+1,0,$AB3/Tilgungsdauer)</f>
        <v>0</v>
      </c>
      <c r="NP3" s="76">
        <f t="shared" ref="NP3:NP29" si="719">NN3-NO3</f>
        <v>0</v>
      </c>
      <c r="NQ3" s="76">
        <f t="shared" ref="NQ3:NQ29" si="720">NI3*Zinsen</f>
        <v>0</v>
      </c>
      <c r="NR3" s="76"/>
      <c r="NS3" s="76">
        <f t="shared" ref="NS3:NS30" si="721">NQ3-NR3</f>
        <v>0</v>
      </c>
      <c r="NT3" s="77">
        <f t="shared" ref="NT3:NT29" si="722">ROUND(NS3+NO3,2)</f>
        <v>0</v>
      </c>
      <c r="NU3" s="72"/>
      <c r="NV3" s="115">
        <f t="shared" ref="NV3:OE12" si="723">INDEX(Rueckzahlungsmatrix,$D3,7*NV$1-1)</f>
        <v>0</v>
      </c>
      <c r="NW3" s="115">
        <f t="shared" si="723"/>
        <v>0</v>
      </c>
      <c r="NX3" s="115">
        <f t="shared" si="723"/>
        <v>0</v>
      </c>
      <c r="NY3" s="115">
        <f t="shared" si="723"/>
        <v>0</v>
      </c>
      <c r="NZ3" s="115">
        <f t="shared" si="723"/>
        <v>0</v>
      </c>
      <c r="OA3" s="115">
        <f t="shared" si="723"/>
        <v>0</v>
      </c>
      <c r="OB3" s="115">
        <f t="shared" si="723"/>
        <v>0</v>
      </c>
      <c r="OC3" s="115">
        <f t="shared" si="723"/>
        <v>0</v>
      </c>
      <c r="OD3" s="115">
        <f t="shared" si="723"/>
        <v>0</v>
      </c>
      <c r="OE3" s="115">
        <f t="shared" si="723"/>
        <v>0</v>
      </c>
      <c r="OF3" s="115">
        <f t="shared" ref="OF3:OU12" si="724">INDEX(Rueckzahlungsmatrix,$D3,7*OF$1-1)</f>
        <v>0</v>
      </c>
      <c r="OG3" s="115">
        <f t="shared" si="724"/>
        <v>0</v>
      </c>
      <c r="OH3" s="115">
        <f t="shared" si="724"/>
        <v>0</v>
      </c>
      <c r="OI3" s="115">
        <f t="shared" si="724"/>
        <v>0</v>
      </c>
      <c r="OJ3" s="115">
        <f t="shared" si="724"/>
        <v>0</v>
      </c>
      <c r="OK3" s="115">
        <f t="shared" si="724"/>
        <v>0</v>
      </c>
      <c r="OL3" s="115">
        <f t="shared" si="724"/>
        <v>0</v>
      </c>
      <c r="OM3" s="115">
        <f t="shared" si="724"/>
        <v>0</v>
      </c>
      <c r="ON3" s="115">
        <f t="shared" si="724"/>
        <v>0</v>
      </c>
      <c r="OO3" s="115">
        <f t="shared" si="724"/>
        <v>0</v>
      </c>
      <c r="OP3" s="115">
        <f t="shared" si="724"/>
        <v>0</v>
      </c>
      <c r="OQ3" s="115">
        <f t="shared" si="724"/>
        <v>0</v>
      </c>
      <c r="OR3" s="115">
        <f t="shared" si="724"/>
        <v>0</v>
      </c>
      <c r="OS3" s="115">
        <f t="shared" si="724"/>
        <v>0</v>
      </c>
      <c r="OT3" s="115">
        <f t="shared" si="724"/>
        <v>0</v>
      </c>
      <c r="OU3" s="115">
        <f t="shared" si="724"/>
        <v>0</v>
      </c>
      <c r="OV3" s="115">
        <f t="shared" ref="OQ3:PT11" si="725">INDEX(Rueckzahlungsmatrix,$D3,7*OV$1-1)</f>
        <v>0</v>
      </c>
      <c r="OW3" s="115">
        <f t="shared" si="725"/>
        <v>0</v>
      </c>
      <c r="OX3" s="115">
        <f t="shared" si="725"/>
        <v>0</v>
      </c>
      <c r="OY3" s="115">
        <f t="shared" si="725"/>
        <v>0</v>
      </c>
      <c r="OZ3" s="115">
        <f t="shared" si="725"/>
        <v>0</v>
      </c>
      <c r="PA3" s="115">
        <f t="shared" si="725"/>
        <v>0</v>
      </c>
      <c r="PB3" s="115">
        <f t="shared" si="725"/>
        <v>0</v>
      </c>
      <c r="PC3" s="115">
        <f t="shared" si="725"/>
        <v>0</v>
      </c>
      <c r="PD3" s="115">
        <f t="shared" si="725"/>
        <v>0</v>
      </c>
      <c r="PE3" s="115">
        <f t="shared" si="725"/>
        <v>0</v>
      </c>
      <c r="PF3" s="115">
        <f t="shared" si="725"/>
        <v>0</v>
      </c>
      <c r="PG3" s="115">
        <f t="shared" si="725"/>
        <v>0</v>
      </c>
      <c r="PH3" s="115">
        <f t="shared" si="725"/>
        <v>0</v>
      </c>
      <c r="PI3" s="115">
        <f t="shared" si="725"/>
        <v>0</v>
      </c>
      <c r="PJ3" s="115">
        <f t="shared" si="725"/>
        <v>0</v>
      </c>
      <c r="PK3" s="115">
        <f t="shared" si="725"/>
        <v>0</v>
      </c>
      <c r="PL3" s="115">
        <f t="shared" si="725"/>
        <v>0</v>
      </c>
      <c r="PM3" s="115">
        <f t="shared" si="725"/>
        <v>0</v>
      </c>
      <c r="PN3" s="115">
        <f t="shared" si="725"/>
        <v>0</v>
      </c>
      <c r="PO3" s="115">
        <f t="shared" si="725"/>
        <v>0</v>
      </c>
      <c r="PP3" s="115">
        <f t="shared" si="725"/>
        <v>0</v>
      </c>
      <c r="PQ3" s="115">
        <f t="shared" si="725"/>
        <v>0</v>
      </c>
      <c r="PR3" s="115">
        <f t="shared" si="725"/>
        <v>0</v>
      </c>
      <c r="PS3" s="115">
        <f t="shared" si="725"/>
        <v>0</v>
      </c>
      <c r="PT3" s="115">
        <f t="shared" si="725"/>
        <v>0</v>
      </c>
      <c r="PU3" s="116">
        <f>SUM(NV3:PT3)</f>
        <v>0</v>
      </c>
      <c r="PV3" s="116"/>
      <c r="PW3" s="76">
        <f t="shared" ref="PW3:PW29" si="726">INDEX(Rueckzahlungsmatrix,$D3,7*NV$1-5)</f>
        <v>0</v>
      </c>
      <c r="PX3" s="76">
        <f t="shared" ref="PX3:PX29" si="727">INDEX(Rueckzahlungsmatrix,$D3,7*NW$1-5)</f>
        <v>0</v>
      </c>
      <c r="PY3" s="76">
        <f t="shared" ref="PY3:PY29" si="728">INDEX(Rueckzahlungsmatrix,$D3,7*NX$1-5)</f>
        <v>0</v>
      </c>
      <c r="PZ3" s="76">
        <f t="shared" ref="PZ3:PZ29" si="729">INDEX(Rueckzahlungsmatrix,$D3,7*NY$1-5)</f>
        <v>0</v>
      </c>
      <c r="QA3" s="76">
        <f t="shared" ref="QA3:QA29" si="730">INDEX(Rueckzahlungsmatrix,$D3,7*NZ$1-5)</f>
        <v>0</v>
      </c>
      <c r="QB3" s="76">
        <f t="shared" ref="QB3:QB29" si="731">INDEX(Rueckzahlungsmatrix,$D3,7*OA$1-5)</f>
        <v>0</v>
      </c>
      <c r="QC3" s="76">
        <f t="shared" ref="QC3:QC29" si="732">INDEX(Rueckzahlungsmatrix,$D3,7*OB$1-5)</f>
        <v>0</v>
      </c>
      <c r="QD3" s="76">
        <f t="shared" ref="QD3:QD29" si="733">INDEX(Rueckzahlungsmatrix,$D3,7*OC$1-5)</f>
        <v>0</v>
      </c>
      <c r="QE3" s="76">
        <f t="shared" ref="QE3:QE29" si="734">INDEX(Rueckzahlungsmatrix,$D3,7*OD$1-5)</f>
        <v>0</v>
      </c>
      <c r="QF3" s="76">
        <f t="shared" ref="QF3:QF29" si="735">INDEX(Rueckzahlungsmatrix,$D3,7*OE$1-5)</f>
        <v>0</v>
      </c>
      <c r="QG3" s="76">
        <f t="shared" ref="QG3:QG29" si="736">INDEX(Rueckzahlungsmatrix,$D3,7*OF$1-5)</f>
        <v>0</v>
      </c>
      <c r="QH3" s="76">
        <f t="shared" ref="QH3:QH29" si="737">INDEX(Rueckzahlungsmatrix,$D3,7*OG$1-5)</f>
        <v>0</v>
      </c>
      <c r="QI3" s="76">
        <f t="shared" ref="QI3:QI29" si="738">INDEX(Rueckzahlungsmatrix,$D3,7*OH$1-5)</f>
        <v>0</v>
      </c>
      <c r="QJ3" s="76">
        <f t="shared" ref="QJ3:QJ29" si="739">INDEX(Rueckzahlungsmatrix,$D3,7*OI$1-5)</f>
        <v>0</v>
      </c>
      <c r="QK3" s="76">
        <f t="shared" ref="QK3:QK29" si="740">INDEX(Rueckzahlungsmatrix,$D3,7*OJ$1-5)</f>
        <v>0</v>
      </c>
      <c r="QL3" s="76">
        <f t="shared" ref="QL3:QL29" si="741">INDEX(Rueckzahlungsmatrix,$D3,7*OK$1-5)</f>
        <v>0</v>
      </c>
      <c r="QM3" s="76">
        <f t="shared" ref="QM3:QM29" si="742">INDEX(Rueckzahlungsmatrix,$D3,7*OL$1-5)</f>
        <v>0</v>
      </c>
      <c r="QN3" s="76">
        <f t="shared" ref="QN3:QN29" si="743">INDEX(Rueckzahlungsmatrix,$D3,7*OM$1-5)</f>
        <v>0</v>
      </c>
      <c r="QO3" s="76">
        <f t="shared" ref="QO3:QO29" si="744">INDEX(Rueckzahlungsmatrix,$D3,7*ON$1-5)</f>
        <v>0</v>
      </c>
      <c r="QP3" s="76">
        <f t="shared" ref="QP3:QP29" si="745">INDEX(Rueckzahlungsmatrix,$D3,7*OO$1-5)</f>
        <v>0</v>
      </c>
      <c r="QQ3" s="76">
        <f t="shared" ref="QQ3:QQ29" si="746">INDEX(Rueckzahlungsmatrix,$D3,7*OP$1-5)</f>
        <v>0</v>
      </c>
      <c r="QR3" s="76">
        <f t="shared" ref="QR3:QR29" si="747">INDEX(Rueckzahlungsmatrix,$D3,7*OQ$1-5)</f>
        <v>0</v>
      </c>
      <c r="QS3" s="76">
        <f t="shared" ref="QS3:QS29" si="748">INDEX(Rueckzahlungsmatrix,$D3,7*OR$1-5)</f>
        <v>0</v>
      </c>
      <c r="QT3" s="76">
        <f t="shared" ref="QT3:QT29" si="749">INDEX(Rueckzahlungsmatrix,$D3,7*OS$1-5)</f>
        <v>0</v>
      </c>
      <c r="QU3" s="76">
        <f t="shared" ref="QU3:QU29" si="750">INDEX(Rueckzahlungsmatrix,$D3,7*OT$1-5)</f>
        <v>0</v>
      </c>
      <c r="QV3" s="76">
        <f t="shared" ref="QV3:QV29" si="751">INDEX(Rueckzahlungsmatrix,$D3,7*OU$1-5)</f>
        <v>0</v>
      </c>
      <c r="QW3" s="76">
        <f t="shared" ref="QW3:QW29" si="752">INDEX(Rueckzahlungsmatrix,$D3,7*OV$1-5)</f>
        <v>0</v>
      </c>
      <c r="QX3" s="76">
        <f t="shared" ref="QX3:QX29" si="753">INDEX(Rueckzahlungsmatrix,$D3,7*OW$1-5)</f>
        <v>0</v>
      </c>
      <c r="QY3" s="76">
        <f t="shared" ref="QY3:QY29" si="754">INDEX(Rueckzahlungsmatrix,$D3,7*OX$1-5)</f>
        <v>0</v>
      </c>
      <c r="QZ3" s="76">
        <f t="shared" ref="QZ3:QZ29" si="755">INDEX(Rueckzahlungsmatrix,$D3,7*OY$1-5)</f>
        <v>0</v>
      </c>
      <c r="RA3" s="76">
        <f t="shared" ref="RA3:RA29" si="756">INDEX(Rueckzahlungsmatrix,$D3,7*OZ$1-5)</f>
        <v>0</v>
      </c>
      <c r="RB3" s="76">
        <f t="shared" ref="RB3:RB29" si="757">INDEX(Rueckzahlungsmatrix,$D3,7*PA$1-5)</f>
        <v>0</v>
      </c>
      <c r="RC3" s="76">
        <f t="shared" ref="RC3:RC29" si="758">INDEX(Rueckzahlungsmatrix,$D3,7*PB$1-5)</f>
        <v>0</v>
      </c>
      <c r="RD3" s="76">
        <f t="shared" ref="RD3:RD29" si="759">INDEX(Rueckzahlungsmatrix,$D3,7*PC$1-5)</f>
        <v>0</v>
      </c>
      <c r="RE3" s="76">
        <f t="shared" ref="RE3:RE29" si="760">INDEX(Rueckzahlungsmatrix,$D3,7*PD$1-5)</f>
        <v>0</v>
      </c>
      <c r="RF3" s="76">
        <f t="shared" ref="RF3:RF29" si="761">INDEX(Rueckzahlungsmatrix,$D3,7*PE$1-5)</f>
        <v>0</v>
      </c>
      <c r="RG3" s="76">
        <f t="shared" ref="RG3:RG29" si="762">INDEX(Rueckzahlungsmatrix,$D3,7*PF$1-5)</f>
        <v>0</v>
      </c>
      <c r="RH3" s="76">
        <f t="shared" ref="RH3:RH29" si="763">INDEX(Rueckzahlungsmatrix,$D3,7*PG$1-5)</f>
        <v>0</v>
      </c>
      <c r="RI3" s="76">
        <f t="shared" ref="RI3:RI29" si="764">INDEX(Rueckzahlungsmatrix,$D3,7*PH$1-5)</f>
        <v>0</v>
      </c>
      <c r="RJ3" s="76">
        <f t="shared" ref="RJ3:RJ29" si="765">INDEX(Rueckzahlungsmatrix,$D3,7*PI$1-5)</f>
        <v>0</v>
      </c>
      <c r="RK3" s="76">
        <f t="shared" ref="RK3:RK29" si="766">INDEX(Rueckzahlungsmatrix,$D3,7*PJ$1-5)</f>
        <v>0</v>
      </c>
      <c r="RL3" s="76">
        <f t="shared" ref="RL3:RL29" si="767">INDEX(Rueckzahlungsmatrix,$D3,7*PK$1-5)</f>
        <v>0</v>
      </c>
      <c r="RM3" s="76">
        <f t="shared" ref="RM3:RM29" si="768">INDEX(Rueckzahlungsmatrix,$D3,7*PL$1-5)</f>
        <v>0</v>
      </c>
      <c r="RN3" s="76">
        <f t="shared" ref="RN3:RN29" si="769">INDEX(Rueckzahlungsmatrix,$D3,7*PM$1-5)</f>
        <v>0</v>
      </c>
      <c r="RO3" s="76">
        <f t="shared" ref="RO3:RO29" si="770">INDEX(Rueckzahlungsmatrix,$D3,7*PN$1-5)</f>
        <v>0</v>
      </c>
      <c r="RP3" s="76">
        <f t="shared" ref="RP3:RP29" si="771">INDEX(Rueckzahlungsmatrix,$D3,7*PO$1-5)</f>
        <v>0</v>
      </c>
      <c r="RQ3" s="76">
        <f t="shared" ref="RQ3:RQ29" si="772">INDEX(Rueckzahlungsmatrix,$D3,7*PP$1-5)</f>
        <v>0</v>
      </c>
      <c r="RR3" s="76">
        <f t="shared" ref="RR3:RR29" si="773">INDEX(Rueckzahlungsmatrix,$D3,7*PQ$1-5)</f>
        <v>0</v>
      </c>
      <c r="RS3" s="76">
        <f t="shared" ref="RS3:RS29" si="774">INDEX(Rueckzahlungsmatrix,$D3,7*PR$1-5)</f>
        <v>0</v>
      </c>
      <c r="RT3" s="76">
        <f t="shared" ref="RT3:RT29" si="775">INDEX(Rueckzahlungsmatrix,$D3,7*PS$1-5)</f>
        <v>0</v>
      </c>
      <c r="RU3" s="76">
        <f t="shared" ref="RU3:RU29" si="776">INDEX(Rueckzahlungsmatrix,$D3,7*PT$1-5)</f>
        <v>0</v>
      </c>
      <c r="RW3" s="115">
        <f>INDEX(Rueckzahlungsmatrix,$D3,7*NV$1)</f>
        <v>0</v>
      </c>
      <c r="RX3" s="115">
        <f t="shared" ref="RX3:RX29" si="777">INDEX(Rueckzahlungsmatrix,$D3,7*NW$1)</f>
        <v>0</v>
      </c>
      <c r="RY3" s="115">
        <f t="shared" ref="RY3:RY29" si="778">INDEX(Rueckzahlungsmatrix,$D3,7*NX$1)</f>
        <v>0</v>
      </c>
      <c r="RZ3" s="115">
        <f t="shared" ref="RZ3:RZ29" si="779">INDEX(Rueckzahlungsmatrix,$D3,7*NY$1)</f>
        <v>0</v>
      </c>
      <c r="SA3" s="115">
        <f t="shared" ref="SA3:SA29" si="780">INDEX(Rueckzahlungsmatrix,$D3,7*NZ$1)</f>
        <v>0</v>
      </c>
      <c r="SB3" s="115">
        <f t="shared" ref="SB3:SB29" si="781">INDEX(Rueckzahlungsmatrix,$D3,7*OA$1)</f>
        <v>0</v>
      </c>
      <c r="SC3" s="115">
        <f t="shared" ref="SC3:SC29" si="782">INDEX(Rueckzahlungsmatrix,$D3,7*OB$1)</f>
        <v>0</v>
      </c>
      <c r="SD3" s="115">
        <f t="shared" ref="SD3:SD29" si="783">INDEX(Rueckzahlungsmatrix,$D3,7*OC$1)</f>
        <v>0</v>
      </c>
      <c r="SE3" s="115">
        <f t="shared" ref="SE3:SE29" si="784">INDEX(Rueckzahlungsmatrix,$D3,7*OD$1)</f>
        <v>0</v>
      </c>
      <c r="SF3" s="115">
        <f t="shared" ref="SF3:SF29" si="785">INDEX(Rueckzahlungsmatrix,$D3,7*OE$1)</f>
        <v>0</v>
      </c>
      <c r="SG3" s="115">
        <f t="shared" ref="SG3:SG29" si="786">INDEX(Rueckzahlungsmatrix,$D3,7*OF$1)</f>
        <v>0</v>
      </c>
      <c r="SH3" s="115">
        <f t="shared" ref="SH3:SH29" si="787">INDEX(Rueckzahlungsmatrix,$D3,7*OG$1)</f>
        <v>0</v>
      </c>
      <c r="SI3" s="115">
        <f t="shared" ref="SI3:SI29" si="788">INDEX(Rueckzahlungsmatrix,$D3,7*OH$1)</f>
        <v>0</v>
      </c>
      <c r="SJ3" s="115">
        <f t="shared" ref="SJ3:SJ29" si="789">INDEX(Rueckzahlungsmatrix,$D3,7*OI$1)</f>
        <v>0</v>
      </c>
      <c r="SK3" s="115">
        <f t="shared" ref="SK3:SK29" si="790">INDEX(Rueckzahlungsmatrix,$D3,7*OJ$1)</f>
        <v>0</v>
      </c>
      <c r="SL3" s="115">
        <f t="shared" ref="SL3:SL29" si="791">INDEX(Rueckzahlungsmatrix,$D3,7*OK$1)</f>
        <v>0</v>
      </c>
      <c r="SM3" s="115">
        <f t="shared" ref="SM3:SM29" si="792">INDEX(Rueckzahlungsmatrix,$D3,7*OL$1)</f>
        <v>0</v>
      </c>
      <c r="SN3" s="115">
        <f t="shared" ref="SN3:SN29" si="793">INDEX(Rueckzahlungsmatrix,$D3,7*OM$1)</f>
        <v>0</v>
      </c>
      <c r="SO3" s="115">
        <f t="shared" ref="SO3:SO29" si="794">INDEX(Rueckzahlungsmatrix,$D3,7*ON$1)</f>
        <v>0</v>
      </c>
      <c r="SP3" s="115">
        <f t="shared" ref="SP3:SP29" si="795">INDEX(Rueckzahlungsmatrix,$D3,7*OO$1)</f>
        <v>0</v>
      </c>
      <c r="SQ3" s="115">
        <f t="shared" ref="SQ3:SQ29" si="796">INDEX(Rueckzahlungsmatrix,$D3,7*OP$1)</f>
        <v>0</v>
      </c>
      <c r="SR3" s="115">
        <f t="shared" ref="SR3:SR29" si="797">INDEX(Rueckzahlungsmatrix,$D3,7*OQ$1)</f>
        <v>0</v>
      </c>
      <c r="SS3" s="115">
        <f t="shared" ref="SS3:SS29" si="798">INDEX(Rueckzahlungsmatrix,$D3,7*OR$1)</f>
        <v>0</v>
      </c>
      <c r="ST3" s="115">
        <f t="shared" ref="ST3:ST29" si="799">INDEX(Rueckzahlungsmatrix,$D3,7*OS$1)</f>
        <v>0</v>
      </c>
      <c r="SU3" s="115">
        <f t="shared" ref="SU3:SU29" si="800">INDEX(Rueckzahlungsmatrix,$D3,7*OT$1)</f>
        <v>0</v>
      </c>
      <c r="SV3" s="115">
        <f t="shared" ref="SV3:SV29" si="801">INDEX(Rueckzahlungsmatrix,$D3,7*OU$1)</f>
        <v>0</v>
      </c>
      <c r="SW3" s="115">
        <f t="shared" ref="SW3:SW29" si="802">INDEX(Rueckzahlungsmatrix,$D3,7*OV$1)</f>
        <v>0</v>
      </c>
      <c r="SX3" s="115">
        <f t="shared" ref="SX3:SX29" si="803">INDEX(Rueckzahlungsmatrix,$D3,7*OW$1)</f>
        <v>0</v>
      </c>
      <c r="SY3" s="115">
        <f t="shared" ref="SY3:SY29" si="804">INDEX(Rueckzahlungsmatrix,$D3,7*OX$1)</f>
        <v>0</v>
      </c>
      <c r="SZ3" s="115">
        <f t="shared" ref="SZ3:SZ29" si="805">INDEX(Rueckzahlungsmatrix,$D3,7*OY$1)</f>
        <v>0</v>
      </c>
      <c r="TA3" s="115">
        <f t="shared" ref="TA3:TA29" si="806">INDEX(Rueckzahlungsmatrix,$D3,7*OZ$1)</f>
        <v>0</v>
      </c>
      <c r="TB3" s="115">
        <f t="shared" ref="TB3:TB29" si="807">INDEX(Rueckzahlungsmatrix,$D3,7*PA$1)</f>
        <v>0</v>
      </c>
      <c r="TC3" s="115">
        <f t="shared" ref="TC3:TC29" si="808">INDEX(Rueckzahlungsmatrix,$D3,7*PB$1)</f>
        <v>0</v>
      </c>
      <c r="TD3" s="115">
        <f t="shared" ref="TD3:TD29" si="809">INDEX(Rueckzahlungsmatrix,$D3,7*PC$1)</f>
        <v>0</v>
      </c>
      <c r="TE3" s="115">
        <f t="shared" ref="TE3:TE29" si="810">INDEX(Rueckzahlungsmatrix,$D3,7*PD$1)</f>
        <v>0</v>
      </c>
      <c r="TF3" s="115">
        <f t="shared" ref="TF3:TF29" si="811">INDEX(Rueckzahlungsmatrix,$D3,7*PE$1)</f>
        <v>0</v>
      </c>
      <c r="TG3" s="115">
        <f t="shared" ref="TG3:TG29" si="812">INDEX(Rueckzahlungsmatrix,$D3,7*PF$1)</f>
        <v>0</v>
      </c>
      <c r="TH3" s="115">
        <f t="shared" ref="TH3:TH29" si="813">INDEX(Rueckzahlungsmatrix,$D3,7*PG$1)</f>
        <v>0</v>
      </c>
      <c r="TI3" s="115">
        <f t="shared" ref="TI3:TI29" si="814">INDEX(Rueckzahlungsmatrix,$D3,7*PH$1)</f>
        <v>0</v>
      </c>
      <c r="TJ3" s="115">
        <f t="shared" ref="TJ3:TJ29" si="815">INDEX(Rueckzahlungsmatrix,$D3,7*PI$1)</f>
        <v>0</v>
      </c>
      <c r="TK3" s="115">
        <f t="shared" ref="TK3:TK29" si="816">INDEX(Rueckzahlungsmatrix,$D3,7*PJ$1)</f>
        <v>0</v>
      </c>
      <c r="TL3" s="115">
        <f t="shared" ref="TL3:TL29" si="817">INDEX(Rueckzahlungsmatrix,$D3,7*PK$1)</f>
        <v>0</v>
      </c>
      <c r="TM3" s="115">
        <f t="shared" ref="TM3:TM29" si="818">INDEX(Rueckzahlungsmatrix,$D3,7*PL$1)</f>
        <v>0</v>
      </c>
      <c r="TN3" s="115">
        <f t="shared" ref="TN3:TN29" si="819">INDEX(Rueckzahlungsmatrix,$D3,7*PM$1)</f>
        <v>0</v>
      </c>
      <c r="TO3" s="115">
        <f t="shared" ref="TO3:TO29" si="820">INDEX(Rueckzahlungsmatrix,$D3,7*PN$1)</f>
        <v>0</v>
      </c>
      <c r="TP3" s="115">
        <f t="shared" ref="TP3:TP29" si="821">INDEX(Rueckzahlungsmatrix,$D3,7*PO$1)</f>
        <v>0</v>
      </c>
      <c r="TQ3" s="115">
        <f t="shared" ref="TQ3:TQ29" si="822">INDEX(Rueckzahlungsmatrix,$D3,7*PP$1)</f>
        <v>0</v>
      </c>
      <c r="TR3" s="115">
        <f t="shared" ref="TR3:TR29" si="823">INDEX(Rueckzahlungsmatrix,$D3,7*PQ$1)</f>
        <v>0</v>
      </c>
      <c r="TS3" s="115">
        <f t="shared" ref="TS3:TS29" si="824">INDEX(Rueckzahlungsmatrix,$D3,7*PR$1)</f>
        <v>0</v>
      </c>
      <c r="TT3" s="115">
        <f t="shared" ref="TT3:TT29" si="825">INDEX(Rueckzahlungsmatrix,$D3,7*PS$1)</f>
        <v>0</v>
      </c>
      <c r="TU3" s="115">
        <f t="shared" ref="TU3:TU29" si="826">INDEX(Rueckzahlungsmatrix,$D3,7*PT$1)</f>
        <v>0</v>
      </c>
      <c r="TV3" s="116">
        <f>SUM(RW3:TU3)</f>
        <v>0</v>
      </c>
    </row>
    <row r="4" spans="1:542" x14ac:dyDescent="0.25">
      <c r="A4" s="68" t="str">
        <f t="shared" si="412"/>
        <v>Anteile 3-6/70 FN2 VN2</v>
      </c>
      <c r="B4" s="68">
        <f>C3+1</f>
        <v>3</v>
      </c>
      <c r="C4" s="68">
        <f t="shared" ref="C4:C29" si="827">C3+Z4</f>
        <v>6</v>
      </c>
      <c r="D4" s="69">
        <v>2</v>
      </c>
      <c r="E4" s="69" t="s">
        <v>1536</v>
      </c>
      <c r="F4" s="68" t="str">
        <f t="shared" si="413"/>
        <v>Sehr geehrter Herr FN2</v>
      </c>
      <c r="H4" s="68" t="str">
        <f t="shared" si="414"/>
        <v>VN2</v>
      </c>
      <c r="J4" s="70" t="s">
        <v>1546</v>
      </c>
      <c r="K4" s="71" t="s">
        <v>1603</v>
      </c>
      <c r="M4" s="68" t="str">
        <f t="shared" si="415"/>
        <v>FN2</v>
      </c>
      <c r="N4" s="69">
        <v>2222</v>
      </c>
      <c r="O4" s="68" t="str">
        <f t="shared" si="416"/>
        <v>Bad Pirawarth</v>
      </c>
      <c r="Q4" s="72"/>
      <c r="S4" s="69" t="str">
        <f t="shared" ref="S4:S29" si="828">J4&amp;"."&amp;K4&amp;"@un.org"</f>
        <v>VN2.FN2@un.org</v>
      </c>
      <c r="V4" s="68" t="str">
        <f t="shared" si="417"/>
        <v xml:space="preserve">    </v>
      </c>
      <c r="Z4" s="71">
        <v>4</v>
      </c>
      <c r="AA4" s="74">
        <f t="shared" si="418"/>
        <v>0</v>
      </c>
      <c r="AB4" s="75">
        <f t="shared" ref="AB4:AB29" si="829">AA4</f>
        <v>0</v>
      </c>
      <c r="AC4" s="76">
        <v>0</v>
      </c>
      <c r="AD4" s="76">
        <f t="shared" si="419"/>
        <v>0</v>
      </c>
      <c r="AE4" s="76">
        <f t="shared" si="420"/>
        <v>0</v>
      </c>
      <c r="AF4" s="76"/>
      <c r="AG4" s="76">
        <f t="shared" si="421"/>
        <v>0</v>
      </c>
      <c r="AH4" s="77">
        <f t="shared" si="422"/>
        <v>0</v>
      </c>
      <c r="AI4" s="75">
        <f t="shared" si="423"/>
        <v>0</v>
      </c>
      <c r="AJ4" s="76">
        <f t="shared" si="424"/>
        <v>0</v>
      </c>
      <c r="AK4" s="76">
        <f t="shared" si="425"/>
        <v>0</v>
      </c>
      <c r="AL4" s="76">
        <f t="shared" si="426"/>
        <v>0</v>
      </c>
      <c r="AM4" s="76"/>
      <c r="AN4" s="76">
        <f t="shared" si="427"/>
        <v>0</v>
      </c>
      <c r="AO4" s="77">
        <f t="shared" si="428"/>
        <v>0</v>
      </c>
      <c r="AP4" s="75">
        <f t="shared" si="429"/>
        <v>0</v>
      </c>
      <c r="AQ4" s="76">
        <f t="shared" si="430"/>
        <v>0</v>
      </c>
      <c r="AR4" s="76">
        <f t="shared" si="431"/>
        <v>0</v>
      </c>
      <c r="AS4" s="76">
        <f t="shared" si="432"/>
        <v>0</v>
      </c>
      <c r="AT4" s="76"/>
      <c r="AU4" s="76">
        <f t="shared" si="433"/>
        <v>0</v>
      </c>
      <c r="AV4" s="77">
        <f t="shared" si="434"/>
        <v>0</v>
      </c>
      <c r="AW4" s="75">
        <f t="shared" si="435"/>
        <v>0</v>
      </c>
      <c r="AX4" s="76">
        <f t="shared" si="436"/>
        <v>0</v>
      </c>
      <c r="AY4" s="76">
        <f t="shared" si="437"/>
        <v>0</v>
      </c>
      <c r="AZ4" s="76">
        <f t="shared" si="438"/>
        <v>0</v>
      </c>
      <c r="BA4" s="76"/>
      <c r="BB4" s="76">
        <f t="shared" si="439"/>
        <v>0</v>
      </c>
      <c r="BC4" s="77">
        <f t="shared" si="440"/>
        <v>0</v>
      </c>
      <c r="BD4" s="75">
        <f t="shared" si="441"/>
        <v>0</v>
      </c>
      <c r="BE4" s="76">
        <f t="shared" si="442"/>
        <v>0</v>
      </c>
      <c r="BF4" s="76">
        <f t="shared" si="443"/>
        <v>0</v>
      </c>
      <c r="BG4" s="76">
        <f t="shared" si="444"/>
        <v>0</v>
      </c>
      <c r="BH4" s="76"/>
      <c r="BI4" s="76">
        <f t="shared" si="445"/>
        <v>0</v>
      </c>
      <c r="BJ4" s="77">
        <f t="shared" si="446"/>
        <v>0</v>
      </c>
      <c r="BK4" s="75">
        <f t="shared" si="447"/>
        <v>0</v>
      </c>
      <c r="BL4" s="76">
        <f t="shared" si="448"/>
        <v>0</v>
      </c>
      <c r="BM4" s="76">
        <f t="shared" si="449"/>
        <v>0</v>
      </c>
      <c r="BN4" s="76">
        <f t="shared" si="450"/>
        <v>0</v>
      </c>
      <c r="BO4" s="76"/>
      <c r="BP4" s="76">
        <f t="shared" si="451"/>
        <v>0</v>
      </c>
      <c r="BQ4" s="77">
        <f t="shared" si="452"/>
        <v>0</v>
      </c>
      <c r="BR4" s="75">
        <f t="shared" si="453"/>
        <v>0</v>
      </c>
      <c r="BS4" s="76">
        <f t="shared" si="454"/>
        <v>0</v>
      </c>
      <c r="BT4" s="76">
        <f t="shared" si="455"/>
        <v>0</v>
      </c>
      <c r="BU4" s="76">
        <f t="shared" si="456"/>
        <v>0</v>
      </c>
      <c r="BV4" s="76"/>
      <c r="BW4" s="76">
        <f t="shared" si="457"/>
        <v>0</v>
      </c>
      <c r="BX4" s="77">
        <f t="shared" si="458"/>
        <v>0</v>
      </c>
      <c r="BY4" s="75">
        <f t="shared" si="459"/>
        <v>0</v>
      </c>
      <c r="BZ4" s="76">
        <f t="shared" si="460"/>
        <v>0</v>
      </c>
      <c r="CA4" s="76">
        <f t="shared" si="461"/>
        <v>0</v>
      </c>
      <c r="CB4" s="76">
        <f t="shared" si="462"/>
        <v>0</v>
      </c>
      <c r="CC4" s="76"/>
      <c r="CD4" s="76">
        <f t="shared" si="463"/>
        <v>0</v>
      </c>
      <c r="CE4" s="77">
        <f t="shared" si="464"/>
        <v>0</v>
      </c>
      <c r="CF4" s="75">
        <f t="shared" si="465"/>
        <v>0</v>
      </c>
      <c r="CG4" s="76">
        <f t="shared" si="466"/>
        <v>0</v>
      </c>
      <c r="CH4" s="76">
        <f t="shared" si="467"/>
        <v>0</v>
      </c>
      <c r="CI4" s="76">
        <f t="shared" si="468"/>
        <v>0</v>
      </c>
      <c r="CJ4" s="76"/>
      <c r="CK4" s="76">
        <f t="shared" si="469"/>
        <v>0</v>
      </c>
      <c r="CL4" s="77">
        <f t="shared" si="470"/>
        <v>0</v>
      </c>
      <c r="CM4" s="75">
        <f t="shared" si="471"/>
        <v>0</v>
      </c>
      <c r="CN4" s="76">
        <f t="shared" si="472"/>
        <v>0</v>
      </c>
      <c r="CO4" s="76">
        <f t="shared" si="473"/>
        <v>0</v>
      </c>
      <c r="CP4" s="76">
        <f t="shared" si="474"/>
        <v>0</v>
      </c>
      <c r="CQ4" s="76"/>
      <c r="CR4" s="76">
        <f t="shared" si="475"/>
        <v>0</v>
      </c>
      <c r="CS4" s="77">
        <f t="shared" si="476"/>
        <v>0</v>
      </c>
      <c r="CT4" s="75">
        <f t="shared" si="477"/>
        <v>0</v>
      </c>
      <c r="CU4" s="76">
        <f t="shared" si="478"/>
        <v>0</v>
      </c>
      <c r="CV4" s="76">
        <f t="shared" si="479"/>
        <v>0</v>
      </c>
      <c r="CW4" s="76">
        <f t="shared" si="480"/>
        <v>0</v>
      </c>
      <c r="CX4" s="76"/>
      <c r="CY4" s="76">
        <f t="shared" si="481"/>
        <v>0</v>
      </c>
      <c r="CZ4" s="77">
        <f t="shared" si="482"/>
        <v>0</v>
      </c>
      <c r="DA4" s="75">
        <f t="shared" si="483"/>
        <v>0</v>
      </c>
      <c r="DB4" s="76">
        <f t="shared" si="484"/>
        <v>0</v>
      </c>
      <c r="DC4" s="76">
        <f t="shared" si="485"/>
        <v>0</v>
      </c>
      <c r="DD4" s="76">
        <f t="shared" si="486"/>
        <v>0</v>
      </c>
      <c r="DE4" s="76"/>
      <c r="DF4" s="76">
        <f t="shared" si="487"/>
        <v>0</v>
      </c>
      <c r="DG4" s="77">
        <f t="shared" si="488"/>
        <v>0</v>
      </c>
      <c r="DH4" s="75">
        <f t="shared" si="489"/>
        <v>0</v>
      </c>
      <c r="DI4" s="76">
        <f t="shared" si="490"/>
        <v>0</v>
      </c>
      <c r="DJ4" s="76">
        <f t="shared" si="491"/>
        <v>0</v>
      </c>
      <c r="DK4" s="76">
        <f t="shared" si="492"/>
        <v>0</v>
      </c>
      <c r="DL4" s="76"/>
      <c r="DM4" s="76">
        <f t="shared" si="493"/>
        <v>0</v>
      </c>
      <c r="DN4" s="77">
        <f t="shared" si="494"/>
        <v>0</v>
      </c>
      <c r="DO4" s="75">
        <f t="shared" si="495"/>
        <v>0</v>
      </c>
      <c r="DP4" s="76">
        <f t="shared" si="496"/>
        <v>0</v>
      </c>
      <c r="DQ4" s="76">
        <f t="shared" si="497"/>
        <v>0</v>
      </c>
      <c r="DR4" s="76">
        <f t="shared" si="498"/>
        <v>0</v>
      </c>
      <c r="DS4" s="76"/>
      <c r="DT4" s="76">
        <f t="shared" si="499"/>
        <v>0</v>
      </c>
      <c r="DU4" s="77">
        <f t="shared" si="500"/>
        <v>0</v>
      </c>
      <c r="DV4" s="75">
        <f t="shared" si="501"/>
        <v>0</v>
      </c>
      <c r="DW4" s="76">
        <f t="shared" si="502"/>
        <v>0</v>
      </c>
      <c r="DX4" s="76">
        <f t="shared" si="503"/>
        <v>0</v>
      </c>
      <c r="DY4" s="76">
        <f t="shared" si="504"/>
        <v>0</v>
      </c>
      <c r="DZ4" s="76"/>
      <c r="EA4" s="76">
        <f t="shared" si="505"/>
        <v>0</v>
      </c>
      <c r="EB4" s="77">
        <f t="shared" si="506"/>
        <v>0</v>
      </c>
      <c r="EC4" s="75">
        <f t="shared" si="507"/>
        <v>0</v>
      </c>
      <c r="ED4" s="76">
        <f t="shared" si="508"/>
        <v>0</v>
      </c>
      <c r="EE4" s="76">
        <f t="shared" si="509"/>
        <v>0</v>
      </c>
      <c r="EF4" s="76">
        <f t="shared" si="510"/>
        <v>0</v>
      </c>
      <c r="EG4" s="76"/>
      <c r="EH4" s="76">
        <f t="shared" si="511"/>
        <v>0</v>
      </c>
      <c r="EI4" s="77">
        <f t="shared" si="512"/>
        <v>0</v>
      </c>
      <c r="EJ4" s="75">
        <f t="shared" si="513"/>
        <v>0</v>
      </c>
      <c r="EK4" s="76">
        <f t="shared" si="514"/>
        <v>0</v>
      </c>
      <c r="EL4" s="76">
        <f t="shared" si="515"/>
        <v>0</v>
      </c>
      <c r="EM4" s="76">
        <f t="shared" si="516"/>
        <v>0</v>
      </c>
      <c r="EN4" s="76"/>
      <c r="EO4" s="76">
        <f t="shared" si="517"/>
        <v>0</v>
      </c>
      <c r="EP4" s="77">
        <f t="shared" si="518"/>
        <v>0</v>
      </c>
      <c r="EQ4" s="75">
        <f t="shared" si="519"/>
        <v>0</v>
      </c>
      <c r="ER4" s="76">
        <f t="shared" si="520"/>
        <v>0</v>
      </c>
      <c r="ES4" s="76">
        <f t="shared" si="521"/>
        <v>0</v>
      </c>
      <c r="ET4" s="76">
        <f t="shared" si="522"/>
        <v>0</v>
      </c>
      <c r="EU4" s="76"/>
      <c r="EV4" s="76">
        <f t="shared" si="523"/>
        <v>0</v>
      </c>
      <c r="EW4" s="77">
        <f t="shared" si="524"/>
        <v>0</v>
      </c>
      <c r="EX4" s="75">
        <f t="shared" si="525"/>
        <v>0</v>
      </c>
      <c r="EY4" s="76">
        <f t="shared" si="526"/>
        <v>0</v>
      </c>
      <c r="EZ4" s="76">
        <f t="shared" si="527"/>
        <v>0</v>
      </c>
      <c r="FA4" s="76">
        <f t="shared" si="528"/>
        <v>0</v>
      </c>
      <c r="FB4" s="76"/>
      <c r="FC4" s="76">
        <f t="shared" si="529"/>
        <v>0</v>
      </c>
      <c r="FD4" s="77">
        <f t="shared" si="530"/>
        <v>0</v>
      </c>
      <c r="FE4" s="75">
        <f t="shared" si="531"/>
        <v>0</v>
      </c>
      <c r="FF4" s="76">
        <f t="shared" si="532"/>
        <v>0</v>
      </c>
      <c r="FG4" s="76">
        <f t="shared" si="533"/>
        <v>0</v>
      </c>
      <c r="FH4" s="76">
        <f t="shared" si="534"/>
        <v>0</v>
      </c>
      <c r="FI4" s="76"/>
      <c r="FJ4" s="76">
        <f t="shared" si="535"/>
        <v>0</v>
      </c>
      <c r="FK4" s="77">
        <f t="shared" si="536"/>
        <v>0</v>
      </c>
      <c r="FL4" s="75">
        <f t="shared" si="537"/>
        <v>0</v>
      </c>
      <c r="FM4" s="76">
        <f t="shared" si="538"/>
        <v>0</v>
      </c>
      <c r="FN4" s="76">
        <f t="shared" si="539"/>
        <v>0</v>
      </c>
      <c r="FO4" s="76">
        <f t="shared" si="540"/>
        <v>0</v>
      </c>
      <c r="FP4" s="76"/>
      <c r="FQ4" s="76">
        <f t="shared" si="541"/>
        <v>0</v>
      </c>
      <c r="FR4" s="77">
        <f t="shared" si="542"/>
        <v>0</v>
      </c>
      <c r="FS4" s="75">
        <f t="shared" si="543"/>
        <v>0</v>
      </c>
      <c r="FT4" s="76">
        <f t="shared" si="544"/>
        <v>0</v>
      </c>
      <c r="FU4" s="76">
        <f t="shared" si="545"/>
        <v>0</v>
      </c>
      <c r="FV4" s="76">
        <f t="shared" si="546"/>
        <v>0</v>
      </c>
      <c r="FW4" s="76"/>
      <c r="FX4" s="76">
        <f t="shared" si="547"/>
        <v>0</v>
      </c>
      <c r="FY4" s="77">
        <f t="shared" si="548"/>
        <v>0</v>
      </c>
      <c r="FZ4" s="75">
        <f t="shared" si="549"/>
        <v>0</v>
      </c>
      <c r="GA4" s="76">
        <f t="shared" si="550"/>
        <v>0</v>
      </c>
      <c r="GB4" s="76">
        <f t="shared" si="551"/>
        <v>0</v>
      </c>
      <c r="GC4" s="76">
        <f t="shared" si="552"/>
        <v>0</v>
      </c>
      <c r="GD4" s="76"/>
      <c r="GE4" s="76">
        <f t="shared" si="553"/>
        <v>0</v>
      </c>
      <c r="GF4" s="77">
        <f t="shared" si="554"/>
        <v>0</v>
      </c>
      <c r="GG4" s="75">
        <f t="shared" si="555"/>
        <v>0</v>
      </c>
      <c r="GH4" s="76">
        <f t="shared" si="556"/>
        <v>0</v>
      </c>
      <c r="GI4" s="76">
        <f t="shared" si="557"/>
        <v>0</v>
      </c>
      <c r="GJ4" s="76">
        <f t="shared" si="558"/>
        <v>0</v>
      </c>
      <c r="GK4" s="76"/>
      <c r="GL4" s="76">
        <f t="shared" si="559"/>
        <v>0</v>
      </c>
      <c r="GM4" s="77">
        <f t="shared" si="560"/>
        <v>0</v>
      </c>
      <c r="GN4" s="75">
        <f t="shared" si="561"/>
        <v>0</v>
      </c>
      <c r="GO4" s="76">
        <f t="shared" si="562"/>
        <v>0</v>
      </c>
      <c r="GP4" s="76">
        <f t="shared" si="563"/>
        <v>0</v>
      </c>
      <c r="GQ4" s="76">
        <f t="shared" si="564"/>
        <v>0</v>
      </c>
      <c r="GR4" s="76"/>
      <c r="GS4" s="76">
        <f t="shared" si="565"/>
        <v>0</v>
      </c>
      <c r="GT4" s="77">
        <f t="shared" si="566"/>
        <v>0</v>
      </c>
      <c r="GU4" s="75">
        <f t="shared" si="567"/>
        <v>0</v>
      </c>
      <c r="GV4" s="76">
        <f t="shared" si="568"/>
        <v>0</v>
      </c>
      <c r="GW4" s="76">
        <f t="shared" si="569"/>
        <v>0</v>
      </c>
      <c r="GX4" s="76">
        <f t="shared" si="570"/>
        <v>0</v>
      </c>
      <c r="GY4" s="76"/>
      <c r="GZ4" s="76">
        <f t="shared" si="571"/>
        <v>0</v>
      </c>
      <c r="HA4" s="77">
        <f t="shared" si="572"/>
        <v>0</v>
      </c>
      <c r="HB4" s="75">
        <f t="shared" si="573"/>
        <v>0</v>
      </c>
      <c r="HC4" s="76">
        <f t="shared" si="574"/>
        <v>0</v>
      </c>
      <c r="HD4" s="76">
        <f t="shared" si="575"/>
        <v>0</v>
      </c>
      <c r="HE4" s="76">
        <f t="shared" si="576"/>
        <v>0</v>
      </c>
      <c r="HF4" s="76"/>
      <c r="HG4" s="76">
        <f t="shared" si="577"/>
        <v>0</v>
      </c>
      <c r="HH4" s="77">
        <f t="shared" si="578"/>
        <v>0</v>
      </c>
      <c r="HI4" s="75">
        <f t="shared" si="579"/>
        <v>0</v>
      </c>
      <c r="HJ4" s="76">
        <f t="shared" si="580"/>
        <v>0</v>
      </c>
      <c r="HK4" s="76">
        <f t="shared" si="581"/>
        <v>0</v>
      </c>
      <c r="HL4" s="76">
        <f t="shared" si="582"/>
        <v>0</v>
      </c>
      <c r="HM4" s="76"/>
      <c r="HN4" s="76">
        <f t="shared" si="583"/>
        <v>0</v>
      </c>
      <c r="HO4" s="77">
        <f t="shared" si="584"/>
        <v>0</v>
      </c>
      <c r="HP4" s="75">
        <f t="shared" si="585"/>
        <v>0</v>
      </c>
      <c r="HQ4" s="76">
        <f t="shared" si="586"/>
        <v>0</v>
      </c>
      <c r="HR4" s="76">
        <f t="shared" si="587"/>
        <v>0</v>
      </c>
      <c r="HS4" s="76">
        <f t="shared" si="588"/>
        <v>0</v>
      </c>
      <c r="HT4" s="76"/>
      <c r="HU4" s="76">
        <f t="shared" si="589"/>
        <v>0</v>
      </c>
      <c r="HV4" s="77">
        <f t="shared" si="590"/>
        <v>0</v>
      </c>
      <c r="HW4" s="75">
        <f t="shared" si="591"/>
        <v>0</v>
      </c>
      <c r="HX4" s="76">
        <f t="shared" si="592"/>
        <v>0</v>
      </c>
      <c r="HY4" s="76">
        <f t="shared" si="593"/>
        <v>0</v>
      </c>
      <c r="HZ4" s="76">
        <f t="shared" si="594"/>
        <v>0</v>
      </c>
      <c r="IA4" s="76"/>
      <c r="IB4" s="76">
        <f t="shared" si="595"/>
        <v>0</v>
      </c>
      <c r="IC4" s="77">
        <f t="shared" si="596"/>
        <v>0</v>
      </c>
      <c r="ID4" s="75">
        <f t="shared" si="597"/>
        <v>0</v>
      </c>
      <c r="IE4" s="76">
        <f t="shared" si="598"/>
        <v>0</v>
      </c>
      <c r="IF4" s="76">
        <f t="shared" si="599"/>
        <v>0</v>
      </c>
      <c r="IG4" s="76">
        <f t="shared" si="600"/>
        <v>0</v>
      </c>
      <c r="IH4" s="76"/>
      <c r="II4" s="76">
        <f t="shared" si="601"/>
        <v>0</v>
      </c>
      <c r="IJ4" s="77">
        <f t="shared" si="602"/>
        <v>0</v>
      </c>
      <c r="IK4" s="75">
        <f t="shared" si="603"/>
        <v>0</v>
      </c>
      <c r="IL4" s="76">
        <f t="shared" si="604"/>
        <v>0</v>
      </c>
      <c r="IM4" s="76">
        <f t="shared" si="605"/>
        <v>0</v>
      </c>
      <c r="IN4" s="76">
        <f t="shared" si="606"/>
        <v>0</v>
      </c>
      <c r="IO4" s="76"/>
      <c r="IP4" s="76">
        <f t="shared" si="607"/>
        <v>0</v>
      </c>
      <c r="IQ4" s="77">
        <f t="shared" si="608"/>
        <v>0</v>
      </c>
      <c r="IR4" s="75">
        <f t="shared" si="609"/>
        <v>0</v>
      </c>
      <c r="IS4" s="76">
        <f t="shared" si="610"/>
        <v>0</v>
      </c>
      <c r="IT4" s="76">
        <f t="shared" si="611"/>
        <v>0</v>
      </c>
      <c r="IU4" s="76">
        <f t="shared" si="612"/>
        <v>0</v>
      </c>
      <c r="IV4" s="76"/>
      <c r="IW4" s="76">
        <f t="shared" si="613"/>
        <v>0</v>
      </c>
      <c r="IX4" s="77">
        <f t="shared" si="614"/>
        <v>0</v>
      </c>
      <c r="IY4" s="75">
        <f t="shared" si="615"/>
        <v>0</v>
      </c>
      <c r="IZ4" s="76">
        <f t="shared" si="616"/>
        <v>0</v>
      </c>
      <c r="JA4" s="76">
        <f t="shared" si="617"/>
        <v>0</v>
      </c>
      <c r="JB4" s="76">
        <f t="shared" si="618"/>
        <v>0</v>
      </c>
      <c r="JC4" s="76"/>
      <c r="JD4" s="76">
        <f t="shared" si="619"/>
        <v>0</v>
      </c>
      <c r="JE4" s="77">
        <f t="shared" si="620"/>
        <v>0</v>
      </c>
      <c r="JF4" s="75">
        <f t="shared" si="621"/>
        <v>0</v>
      </c>
      <c r="JG4" s="76">
        <f t="shared" si="622"/>
        <v>0</v>
      </c>
      <c r="JH4" s="76">
        <f t="shared" si="623"/>
        <v>0</v>
      </c>
      <c r="JI4" s="76">
        <f t="shared" si="624"/>
        <v>0</v>
      </c>
      <c r="JJ4" s="76"/>
      <c r="JK4" s="76">
        <f t="shared" si="625"/>
        <v>0</v>
      </c>
      <c r="JL4" s="77">
        <f t="shared" si="626"/>
        <v>0</v>
      </c>
      <c r="JM4" s="75">
        <f t="shared" si="627"/>
        <v>0</v>
      </c>
      <c r="JN4" s="76">
        <f t="shared" si="628"/>
        <v>0</v>
      </c>
      <c r="JO4" s="76">
        <f t="shared" si="629"/>
        <v>0</v>
      </c>
      <c r="JP4" s="76">
        <f t="shared" si="630"/>
        <v>0</v>
      </c>
      <c r="JQ4" s="76"/>
      <c r="JR4" s="76">
        <f t="shared" si="631"/>
        <v>0</v>
      </c>
      <c r="JS4" s="77">
        <f t="shared" si="632"/>
        <v>0</v>
      </c>
      <c r="JT4" s="75">
        <f t="shared" si="633"/>
        <v>0</v>
      </c>
      <c r="JU4" s="76">
        <f t="shared" si="634"/>
        <v>0</v>
      </c>
      <c r="JV4" s="76">
        <f t="shared" si="635"/>
        <v>0</v>
      </c>
      <c r="JW4" s="76">
        <f t="shared" si="636"/>
        <v>0</v>
      </c>
      <c r="JX4" s="76"/>
      <c r="JY4" s="76">
        <f t="shared" si="637"/>
        <v>0</v>
      </c>
      <c r="JZ4" s="77">
        <f t="shared" si="638"/>
        <v>0</v>
      </c>
      <c r="KA4" s="75">
        <f t="shared" si="639"/>
        <v>0</v>
      </c>
      <c r="KB4" s="76">
        <f t="shared" si="640"/>
        <v>0</v>
      </c>
      <c r="KC4" s="76">
        <f t="shared" si="641"/>
        <v>0</v>
      </c>
      <c r="KD4" s="76">
        <f t="shared" si="642"/>
        <v>0</v>
      </c>
      <c r="KE4" s="76"/>
      <c r="KF4" s="76">
        <f t="shared" si="643"/>
        <v>0</v>
      </c>
      <c r="KG4" s="77">
        <f t="shared" si="644"/>
        <v>0</v>
      </c>
      <c r="KH4" s="75">
        <f t="shared" si="645"/>
        <v>0</v>
      </c>
      <c r="KI4" s="76">
        <f t="shared" si="646"/>
        <v>0</v>
      </c>
      <c r="KJ4" s="76">
        <f t="shared" si="647"/>
        <v>0</v>
      </c>
      <c r="KK4" s="76">
        <f t="shared" si="648"/>
        <v>0</v>
      </c>
      <c r="KL4" s="76"/>
      <c r="KM4" s="76">
        <f t="shared" si="649"/>
        <v>0</v>
      </c>
      <c r="KN4" s="77">
        <f t="shared" si="650"/>
        <v>0</v>
      </c>
      <c r="KO4" s="75">
        <f t="shared" si="651"/>
        <v>0</v>
      </c>
      <c r="KP4" s="76">
        <f t="shared" si="652"/>
        <v>0</v>
      </c>
      <c r="KQ4" s="76">
        <f t="shared" si="653"/>
        <v>0</v>
      </c>
      <c r="KR4" s="76">
        <f t="shared" si="654"/>
        <v>0</v>
      </c>
      <c r="KS4" s="76"/>
      <c r="KT4" s="76">
        <f t="shared" si="655"/>
        <v>0</v>
      </c>
      <c r="KU4" s="77">
        <f t="shared" si="656"/>
        <v>0</v>
      </c>
      <c r="KV4" s="75">
        <f t="shared" si="657"/>
        <v>0</v>
      </c>
      <c r="KW4" s="76">
        <f t="shared" si="658"/>
        <v>0</v>
      </c>
      <c r="KX4" s="76">
        <f t="shared" si="659"/>
        <v>0</v>
      </c>
      <c r="KY4" s="76">
        <f t="shared" si="660"/>
        <v>0</v>
      </c>
      <c r="KZ4" s="76"/>
      <c r="LA4" s="76">
        <f t="shared" si="661"/>
        <v>0</v>
      </c>
      <c r="LB4" s="77">
        <f t="shared" si="662"/>
        <v>0</v>
      </c>
      <c r="LC4" s="75">
        <f t="shared" si="663"/>
        <v>0</v>
      </c>
      <c r="LD4" s="76">
        <f t="shared" si="664"/>
        <v>0</v>
      </c>
      <c r="LE4" s="76">
        <f t="shared" si="665"/>
        <v>0</v>
      </c>
      <c r="LF4" s="76">
        <f t="shared" si="666"/>
        <v>0</v>
      </c>
      <c r="LG4" s="76"/>
      <c r="LH4" s="76">
        <f t="shared" si="667"/>
        <v>0</v>
      </c>
      <c r="LI4" s="77">
        <f t="shared" si="668"/>
        <v>0</v>
      </c>
      <c r="LJ4" s="75">
        <f t="shared" si="669"/>
        <v>0</v>
      </c>
      <c r="LK4" s="76">
        <f t="shared" si="670"/>
        <v>0</v>
      </c>
      <c r="LL4" s="76">
        <f t="shared" si="671"/>
        <v>0</v>
      </c>
      <c r="LM4" s="76">
        <f t="shared" si="672"/>
        <v>0</v>
      </c>
      <c r="LN4" s="76"/>
      <c r="LO4" s="76">
        <f t="shared" si="673"/>
        <v>0</v>
      </c>
      <c r="LP4" s="77">
        <f t="shared" si="674"/>
        <v>0</v>
      </c>
      <c r="LQ4" s="75">
        <f t="shared" si="675"/>
        <v>0</v>
      </c>
      <c r="LR4" s="76">
        <f t="shared" si="676"/>
        <v>0</v>
      </c>
      <c r="LS4" s="76">
        <f t="shared" si="677"/>
        <v>0</v>
      </c>
      <c r="LT4" s="76">
        <f t="shared" si="678"/>
        <v>0</v>
      </c>
      <c r="LU4" s="76"/>
      <c r="LV4" s="76">
        <f t="shared" si="679"/>
        <v>0</v>
      </c>
      <c r="LW4" s="77">
        <f t="shared" si="680"/>
        <v>0</v>
      </c>
      <c r="LX4" s="75">
        <f t="shared" si="681"/>
        <v>0</v>
      </c>
      <c r="LY4" s="76">
        <f t="shared" si="682"/>
        <v>0</v>
      </c>
      <c r="LZ4" s="76">
        <f t="shared" si="683"/>
        <v>0</v>
      </c>
      <c r="MA4" s="76">
        <f t="shared" si="684"/>
        <v>0</v>
      </c>
      <c r="MB4" s="76"/>
      <c r="MC4" s="76">
        <f t="shared" si="685"/>
        <v>0</v>
      </c>
      <c r="MD4" s="77">
        <f t="shared" si="686"/>
        <v>0</v>
      </c>
      <c r="ME4" s="75">
        <f t="shared" si="687"/>
        <v>0</v>
      </c>
      <c r="MF4" s="76">
        <f t="shared" si="688"/>
        <v>0</v>
      </c>
      <c r="MG4" s="76">
        <f t="shared" si="689"/>
        <v>0</v>
      </c>
      <c r="MH4" s="76">
        <f t="shared" si="690"/>
        <v>0</v>
      </c>
      <c r="MI4" s="76"/>
      <c r="MJ4" s="76">
        <f t="shared" si="691"/>
        <v>0</v>
      </c>
      <c r="MK4" s="77">
        <f t="shared" si="692"/>
        <v>0</v>
      </c>
      <c r="ML4" s="75">
        <f t="shared" si="693"/>
        <v>0</v>
      </c>
      <c r="MM4" s="76">
        <f t="shared" si="694"/>
        <v>0</v>
      </c>
      <c r="MN4" s="76">
        <f t="shared" si="695"/>
        <v>0</v>
      </c>
      <c r="MO4" s="76">
        <f t="shared" si="696"/>
        <v>0</v>
      </c>
      <c r="MP4" s="76"/>
      <c r="MQ4" s="76">
        <f t="shared" si="697"/>
        <v>0</v>
      </c>
      <c r="MR4" s="77">
        <f t="shared" si="698"/>
        <v>0</v>
      </c>
      <c r="MS4" s="75">
        <f t="shared" si="699"/>
        <v>0</v>
      </c>
      <c r="MT4" s="76">
        <f t="shared" si="700"/>
        <v>0</v>
      </c>
      <c r="MU4" s="76">
        <f t="shared" si="701"/>
        <v>0</v>
      </c>
      <c r="MV4" s="76">
        <f t="shared" si="702"/>
        <v>0</v>
      </c>
      <c r="MW4" s="76"/>
      <c r="MX4" s="76">
        <f t="shared" si="703"/>
        <v>0</v>
      </c>
      <c r="MY4" s="77">
        <f t="shared" si="704"/>
        <v>0</v>
      </c>
      <c r="MZ4" s="75">
        <f t="shared" si="705"/>
        <v>0</v>
      </c>
      <c r="NA4" s="76">
        <f t="shared" si="706"/>
        <v>0</v>
      </c>
      <c r="NB4" s="76">
        <f t="shared" si="707"/>
        <v>0</v>
      </c>
      <c r="NC4" s="76">
        <f t="shared" si="708"/>
        <v>0</v>
      </c>
      <c r="ND4" s="76"/>
      <c r="NE4" s="76">
        <f t="shared" si="709"/>
        <v>0</v>
      </c>
      <c r="NF4" s="77">
        <f t="shared" si="710"/>
        <v>0</v>
      </c>
      <c r="NG4" s="75">
        <f t="shared" si="711"/>
        <v>0</v>
      </c>
      <c r="NH4" s="76">
        <f t="shared" si="712"/>
        <v>0</v>
      </c>
      <c r="NI4" s="76">
        <f t="shared" si="713"/>
        <v>0</v>
      </c>
      <c r="NJ4" s="76">
        <f t="shared" si="714"/>
        <v>0</v>
      </c>
      <c r="NK4" s="76"/>
      <c r="NL4" s="76">
        <f t="shared" si="715"/>
        <v>0</v>
      </c>
      <c r="NM4" s="77">
        <f t="shared" si="716"/>
        <v>0</v>
      </c>
      <c r="NN4" s="75">
        <f t="shared" si="717"/>
        <v>0</v>
      </c>
      <c r="NO4" s="76">
        <f t="shared" si="718"/>
        <v>0</v>
      </c>
      <c r="NP4" s="76">
        <f t="shared" si="719"/>
        <v>0</v>
      </c>
      <c r="NQ4" s="76">
        <f t="shared" si="720"/>
        <v>0</v>
      </c>
      <c r="NR4" s="76"/>
      <c r="NS4" s="76">
        <f t="shared" si="721"/>
        <v>0</v>
      </c>
      <c r="NT4" s="77">
        <f t="shared" si="722"/>
        <v>0</v>
      </c>
      <c r="NU4" s="72"/>
      <c r="NV4" s="115">
        <f t="shared" si="723"/>
        <v>0</v>
      </c>
      <c r="NW4" s="115">
        <f t="shared" si="723"/>
        <v>0</v>
      </c>
      <c r="NX4" s="115">
        <f t="shared" si="723"/>
        <v>0</v>
      </c>
      <c r="NY4" s="115">
        <f t="shared" si="723"/>
        <v>0</v>
      </c>
      <c r="NZ4" s="115">
        <f t="shared" si="723"/>
        <v>0</v>
      </c>
      <c r="OA4" s="115">
        <f t="shared" si="723"/>
        <v>0</v>
      </c>
      <c r="OB4" s="115">
        <f t="shared" si="723"/>
        <v>0</v>
      </c>
      <c r="OC4" s="115">
        <f t="shared" si="723"/>
        <v>0</v>
      </c>
      <c r="OD4" s="115">
        <f t="shared" si="723"/>
        <v>0</v>
      </c>
      <c r="OE4" s="115">
        <f t="shared" si="723"/>
        <v>0</v>
      </c>
      <c r="OF4" s="115">
        <f t="shared" si="724"/>
        <v>0</v>
      </c>
      <c r="OG4" s="115">
        <f t="shared" si="724"/>
        <v>0</v>
      </c>
      <c r="OH4" s="115">
        <f t="shared" si="724"/>
        <v>0</v>
      </c>
      <c r="OI4" s="115">
        <f t="shared" si="724"/>
        <v>0</v>
      </c>
      <c r="OJ4" s="115">
        <f t="shared" si="724"/>
        <v>0</v>
      </c>
      <c r="OK4" s="115">
        <f t="shared" si="724"/>
        <v>0</v>
      </c>
      <c r="OL4" s="115">
        <f t="shared" si="724"/>
        <v>0</v>
      </c>
      <c r="OM4" s="115">
        <f t="shared" si="724"/>
        <v>0</v>
      </c>
      <c r="ON4" s="115">
        <f t="shared" si="724"/>
        <v>0</v>
      </c>
      <c r="OO4" s="115">
        <f t="shared" si="724"/>
        <v>0</v>
      </c>
      <c r="OP4" s="115">
        <f t="shared" si="724"/>
        <v>0</v>
      </c>
      <c r="OQ4" s="115">
        <f t="shared" si="725"/>
        <v>0</v>
      </c>
      <c r="OR4" s="115">
        <f t="shared" si="725"/>
        <v>0</v>
      </c>
      <c r="OS4" s="115">
        <f t="shared" si="725"/>
        <v>0</v>
      </c>
      <c r="OT4" s="115">
        <f t="shared" si="725"/>
        <v>0</v>
      </c>
      <c r="OU4" s="115">
        <f t="shared" si="725"/>
        <v>0</v>
      </c>
      <c r="OV4" s="115">
        <f t="shared" si="725"/>
        <v>0</v>
      </c>
      <c r="OW4" s="115">
        <f t="shared" si="725"/>
        <v>0</v>
      </c>
      <c r="OX4" s="115">
        <f t="shared" si="725"/>
        <v>0</v>
      </c>
      <c r="OY4" s="115">
        <f t="shared" si="725"/>
        <v>0</v>
      </c>
      <c r="OZ4" s="115">
        <f t="shared" si="725"/>
        <v>0</v>
      </c>
      <c r="PA4" s="115">
        <f t="shared" si="725"/>
        <v>0</v>
      </c>
      <c r="PB4" s="115">
        <f t="shared" si="725"/>
        <v>0</v>
      </c>
      <c r="PC4" s="115">
        <f t="shared" si="725"/>
        <v>0</v>
      </c>
      <c r="PD4" s="115">
        <f t="shared" si="725"/>
        <v>0</v>
      </c>
      <c r="PE4" s="115">
        <f t="shared" si="725"/>
        <v>0</v>
      </c>
      <c r="PF4" s="115">
        <f t="shared" si="725"/>
        <v>0</v>
      </c>
      <c r="PG4" s="115">
        <f t="shared" si="725"/>
        <v>0</v>
      </c>
      <c r="PH4" s="115">
        <f t="shared" si="725"/>
        <v>0</v>
      </c>
      <c r="PI4" s="115">
        <f t="shared" si="725"/>
        <v>0</v>
      </c>
      <c r="PJ4" s="115">
        <f t="shared" si="725"/>
        <v>0</v>
      </c>
      <c r="PK4" s="115">
        <f t="shared" si="725"/>
        <v>0</v>
      </c>
      <c r="PL4" s="115">
        <f t="shared" si="725"/>
        <v>0</v>
      </c>
      <c r="PM4" s="115">
        <f t="shared" si="725"/>
        <v>0</v>
      </c>
      <c r="PN4" s="115">
        <f t="shared" si="725"/>
        <v>0</v>
      </c>
      <c r="PO4" s="115">
        <f t="shared" si="725"/>
        <v>0</v>
      </c>
      <c r="PP4" s="115">
        <f t="shared" si="725"/>
        <v>0</v>
      </c>
      <c r="PQ4" s="115">
        <f t="shared" si="725"/>
        <v>0</v>
      </c>
      <c r="PR4" s="115">
        <f t="shared" si="725"/>
        <v>0</v>
      </c>
      <c r="PS4" s="115">
        <f t="shared" si="725"/>
        <v>0</v>
      </c>
      <c r="PT4" s="115">
        <f t="shared" si="725"/>
        <v>0</v>
      </c>
      <c r="PU4" s="116">
        <f t="shared" ref="PU4:PU29" si="830">SUM(NV4:PT4)</f>
        <v>0</v>
      </c>
      <c r="PV4" s="116"/>
      <c r="PW4" s="76">
        <f t="shared" si="726"/>
        <v>0</v>
      </c>
      <c r="PX4" s="76">
        <f t="shared" si="727"/>
        <v>0</v>
      </c>
      <c r="PY4" s="76">
        <f t="shared" si="728"/>
        <v>0</v>
      </c>
      <c r="PZ4" s="76">
        <f t="shared" si="729"/>
        <v>0</v>
      </c>
      <c r="QA4" s="76">
        <f t="shared" si="730"/>
        <v>0</v>
      </c>
      <c r="QB4" s="76">
        <f t="shared" si="731"/>
        <v>0</v>
      </c>
      <c r="QC4" s="76">
        <f t="shared" si="732"/>
        <v>0</v>
      </c>
      <c r="QD4" s="76">
        <f t="shared" si="733"/>
        <v>0</v>
      </c>
      <c r="QE4" s="76">
        <f t="shared" si="734"/>
        <v>0</v>
      </c>
      <c r="QF4" s="76">
        <f t="shared" si="735"/>
        <v>0</v>
      </c>
      <c r="QG4" s="76">
        <f t="shared" si="736"/>
        <v>0</v>
      </c>
      <c r="QH4" s="76">
        <f t="shared" si="737"/>
        <v>0</v>
      </c>
      <c r="QI4" s="76">
        <f t="shared" si="738"/>
        <v>0</v>
      </c>
      <c r="QJ4" s="76">
        <f t="shared" si="739"/>
        <v>0</v>
      </c>
      <c r="QK4" s="76">
        <f t="shared" si="740"/>
        <v>0</v>
      </c>
      <c r="QL4" s="76">
        <f t="shared" si="741"/>
        <v>0</v>
      </c>
      <c r="QM4" s="76">
        <f t="shared" si="742"/>
        <v>0</v>
      </c>
      <c r="QN4" s="76">
        <f t="shared" si="743"/>
        <v>0</v>
      </c>
      <c r="QO4" s="76">
        <f t="shared" si="744"/>
        <v>0</v>
      </c>
      <c r="QP4" s="76">
        <f t="shared" si="745"/>
        <v>0</v>
      </c>
      <c r="QQ4" s="76">
        <f t="shared" si="746"/>
        <v>0</v>
      </c>
      <c r="QR4" s="76">
        <f t="shared" si="747"/>
        <v>0</v>
      </c>
      <c r="QS4" s="76">
        <f t="shared" si="748"/>
        <v>0</v>
      </c>
      <c r="QT4" s="76">
        <f t="shared" si="749"/>
        <v>0</v>
      </c>
      <c r="QU4" s="76">
        <f t="shared" si="750"/>
        <v>0</v>
      </c>
      <c r="QV4" s="76">
        <f t="shared" si="751"/>
        <v>0</v>
      </c>
      <c r="QW4" s="76">
        <f t="shared" si="752"/>
        <v>0</v>
      </c>
      <c r="QX4" s="76">
        <f t="shared" si="753"/>
        <v>0</v>
      </c>
      <c r="QY4" s="76">
        <f t="shared" si="754"/>
        <v>0</v>
      </c>
      <c r="QZ4" s="76">
        <f t="shared" si="755"/>
        <v>0</v>
      </c>
      <c r="RA4" s="76">
        <f t="shared" si="756"/>
        <v>0</v>
      </c>
      <c r="RB4" s="76">
        <f t="shared" si="757"/>
        <v>0</v>
      </c>
      <c r="RC4" s="76">
        <f t="shared" si="758"/>
        <v>0</v>
      </c>
      <c r="RD4" s="76">
        <f t="shared" si="759"/>
        <v>0</v>
      </c>
      <c r="RE4" s="76">
        <f t="shared" si="760"/>
        <v>0</v>
      </c>
      <c r="RF4" s="76">
        <f t="shared" si="761"/>
        <v>0</v>
      </c>
      <c r="RG4" s="76">
        <f t="shared" si="762"/>
        <v>0</v>
      </c>
      <c r="RH4" s="76">
        <f t="shared" si="763"/>
        <v>0</v>
      </c>
      <c r="RI4" s="76">
        <f t="shared" si="764"/>
        <v>0</v>
      </c>
      <c r="RJ4" s="76">
        <f t="shared" si="765"/>
        <v>0</v>
      </c>
      <c r="RK4" s="76">
        <f t="shared" si="766"/>
        <v>0</v>
      </c>
      <c r="RL4" s="76">
        <f t="shared" si="767"/>
        <v>0</v>
      </c>
      <c r="RM4" s="76">
        <f t="shared" si="768"/>
        <v>0</v>
      </c>
      <c r="RN4" s="76">
        <f t="shared" si="769"/>
        <v>0</v>
      </c>
      <c r="RO4" s="76">
        <f t="shared" si="770"/>
        <v>0</v>
      </c>
      <c r="RP4" s="76">
        <f t="shared" si="771"/>
        <v>0</v>
      </c>
      <c r="RQ4" s="76">
        <f t="shared" si="772"/>
        <v>0</v>
      </c>
      <c r="RR4" s="76">
        <f t="shared" si="773"/>
        <v>0</v>
      </c>
      <c r="RS4" s="76">
        <f t="shared" si="774"/>
        <v>0</v>
      </c>
      <c r="RT4" s="76">
        <f t="shared" si="775"/>
        <v>0</v>
      </c>
      <c r="RU4" s="76">
        <f t="shared" si="776"/>
        <v>0</v>
      </c>
      <c r="RW4" s="115">
        <f t="shared" ref="RW4:RW29" si="831">INDEX(Rueckzahlungsmatrix,$D4,7*NV$1)</f>
        <v>0</v>
      </c>
      <c r="RX4" s="115">
        <f t="shared" si="777"/>
        <v>0</v>
      </c>
      <c r="RY4" s="115">
        <f t="shared" si="778"/>
        <v>0</v>
      </c>
      <c r="RZ4" s="115">
        <f t="shared" si="779"/>
        <v>0</v>
      </c>
      <c r="SA4" s="115">
        <f t="shared" si="780"/>
        <v>0</v>
      </c>
      <c r="SB4" s="115">
        <f t="shared" si="781"/>
        <v>0</v>
      </c>
      <c r="SC4" s="115">
        <f t="shared" si="782"/>
        <v>0</v>
      </c>
      <c r="SD4" s="115">
        <f t="shared" si="783"/>
        <v>0</v>
      </c>
      <c r="SE4" s="115">
        <f t="shared" si="784"/>
        <v>0</v>
      </c>
      <c r="SF4" s="115">
        <f t="shared" si="785"/>
        <v>0</v>
      </c>
      <c r="SG4" s="115">
        <f t="shared" si="786"/>
        <v>0</v>
      </c>
      <c r="SH4" s="115">
        <f t="shared" si="787"/>
        <v>0</v>
      </c>
      <c r="SI4" s="115">
        <f t="shared" si="788"/>
        <v>0</v>
      </c>
      <c r="SJ4" s="115">
        <f t="shared" si="789"/>
        <v>0</v>
      </c>
      <c r="SK4" s="115">
        <f t="shared" si="790"/>
        <v>0</v>
      </c>
      <c r="SL4" s="115">
        <f t="shared" si="791"/>
        <v>0</v>
      </c>
      <c r="SM4" s="115">
        <f t="shared" si="792"/>
        <v>0</v>
      </c>
      <c r="SN4" s="115">
        <f t="shared" si="793"/>
        <v>0</v>
      </c>
      <c r="SO4" s="115">
        <f t="shared" si="794"/>
        <v>0</v>
      </c>
      <c r="SP4" s="115">
        <f t="shared" si="795"/>
        <v>0</v>
      </c>
      <c r="SQ4" s="115">
        <f t="shared" si="796"/>
        <v>0</v>
      </c>
      <c r="SR4" s="115">
        <f t="shared" si="797"/>
        <v>0</v>
      </c>
      <c r="SS4" s="115">
        <f t="shared" si="798"/>
        <v>0</v>
      </c>
      <c r="ST4" s="115">
        <f t="shared" si="799"/>
        <v>0</v>
      </c>
      <c r="SU4" s="115">
        <f t="shared" si="800"/>
        <v>0</v>
      </c>
      <c r="SV4" s="115">
        <f t="shared" si="801"/>
        <v>0</v>
      </c>
      <c r="SW4" s="115">
        <f t="shared" si="802"/>
        <v>0</v>
      </c>
      <c r="SX4" s="115">
        <f t="shared" si="803"/>
        <v>0</v>
      </c>
      <c r="SY4" s="115">
        <f t="shared" si="804"/>
        <v>0</v>
      </c>
      <c r="SZ4" s="115">
        <f t="shared" si="805"/>
        <v>0</v>
      </c>
      <c r="TA4" s="115">
        <f t="shared" si="806"/>
        <v>0</v>
      </c>
      <c r="TB4" s="115">
        <f t="shared" si="807"/>
        <v>0</v>
      </c>
      <c r="TC4" s="115">
        <f t="shared" si="808"/>
        <v>0</v>
      </c>
      <c r="TD4" s="115">
        <f t="shared" si="809"/>
        <v>0</v>
      </c>
      <c r="TE4" s="115">
        <f t="shared" si="810"/>
        <v>0</v>
      </c>
      <c r="TF4" s="115">
        <f t="shared" si="811"/>
        <v>0</v>
      </c>
      <c r="TG4" s="115">
        <f t="shared" si="812"/>
        <v>0</v>
      </c>
      <c r="TH4" s="115">
        <f t="shared" si="813"/>
        <v>0</v>
      </c>
      <c r="TI4" s="115">
        <f t="shared" si="814"/>
        <v>0</v>
      </c>
      <c r="TJ4" s="115">
        <f t="shared" si="815"/>
        <v>0</v>
      </c>
      <c r="TK4" s="115">
        <f t="shared" si="816"/>
        <v>0</v>
      </c>
      <c r="TL4" s="115">
        <f t="shared" si="817"/>
        <v>0</v>
      </c>
      <c r="TM4" s="115">
        <f t="shared" si="818"/>
        <v>0</v>
      </c>
      <c r="TN4" s="115">
        <f t="shared" si="819"/>
        <v>0</v>
      </c>
      <c r="TO4" s="115">
        <f t="shared" si="820"/>
        <v>0</v>
      </c>
      <c r="TP4" s="115">
        <f t="shared" si="821"/>
        <v>0</v>
      </c>
      <c r="TQ4" s="115">
        <f t="shared" si="822"/>
        <v>0</v>
      </c>
      <c r="TR4" s="115">
        <f t="shared" si="823"/>
        <v>0</v>
      </c>
      <c r="TS4" s="115">
        <f t="shared" si="824"/>
        <v>0</v>
      </c>
      <c r="TT4" s="115">
        <f t="shared" si="825"/>
        <v>0</v>
      </c>
      <c r="TU4" s="115">
        <f t="shared" si="826"/>
        <v>0</v>
      </c>
      <c r="TV4" s="116">
        <f t="shared" ref="TV4:TV29" si="832">SUM(RW4:TU4)</f>
        <v>0</v>
      </c>
    </row>
    <row r="5" spans="1:542" x14ac:dyDescent="0.25">
      <c r="A5" s="68" t="str">
        <f t="shared" si="412"/>
        <v>Anteile 7-9/70 FN3 VN3</v>
      </c>
      <c r="B5" s="68">
        <f t="shared" ref="B5:B29" si="833">C4+1</f>
        <v>7</v>
      </c>
      <c r="C5" s="68">
        <f t="shared" si="827"/>
        <v>9</v>
      </c>
      <c r="D5" s="69">
        <v>3</v>
      </c>
      <c r="E5" s="69" t="s">
        <v>1538</v>
      </c>
      <c r="F5" s="68" t="str">
        <f t="shared" si="413"/>
        <v>Sehr geehrte Familie Mag. FN3</v>
      </c>
      <c r="H5" s="68" t="str">
        <f t="shared" si="414"/>
        <v>Mag. VN3</v>
      </c>
      <c r="I5" s="69" t="s">
        <v>1539</v>
      </c>
      <c r="J5" s="70" t="s">
        <v>1547</v>
      </c>
      <c r="K5" s="71" t="s">
        <v>1604</v>
      </c>
      <c r="M5" s="68" t="str">
        <f t="shared" si="415"/>
        <v>FN3</v>
      </c>
      <c r="N5" s="69">
        <v>3333</v>
      </c>
      <c r="O5" s="68" t="str">
        <f t="shared" si="416"/>
        <v>Böhlerwerk</v>
      </c>
      <c r="Q5" s="72"/>
      <c r="S5" s="69" t="str">
        <f t="shared" si="828"/>
        <v>VN3.FN3@un.org</v>
      </c>
      <c r="V5" s="68" t="str">
        <f t="shared" si="417"/>
        <v xml:space="preserve">    </v>
      </c>
      <c r="Z5" s="71">
        <v>3</v>
      </c>
      <c r="AA5" s="74">
        <f t="shared" si="418"/>
        <v>0</v>
      </c>
      <c r="AB5" s="75">
        <f t="shared" si="829"/>
        <v>0</v>
      </c>
      <c r="AC5" s="76">
        <v>0</v>
      </c>
      <c r="AD5" s="76">
        <f t="shared" si="419"/>
        <v>0</v>
      </c>
      <c r="AE5" s="76">
        <f t="shared" si="420"/>
        <v>0</v>
      </c>
      <c r="AF5" s="76"/>
      <c r="AG5" s="76">
        <f t="shared" si="421"/>
        <v>0</v>
      </c>
      <c r="AH5" s="77">
        <f t="shared" si="422"/>
        <v>0</v>
      </c>
      <c r="AI5" s="75">
        <f t="shared" si="423"/>
        <v>0</v>
      </c>
      <c r="AJ5" s="76">
        <f t="shared" si="424"/>
        <v>0</v>
      </c>
      <c r="AK5" s="76">
        <f t="shared" si="425"/>
        <v>0</v>
      </c>
      <c r="AL5" s="76">
        <f t="shared" si="426"/>
        <v>0</v>
      </c>
      <c r="AM5" s="76"/>
      <c r="AN5" s="76">
        <f t="shared" si="427"/>
        <v>0</v>
      </c>
      <c r="AO5" s="77">
        <f t="shared" si="428"/>
        <v>0</v>
      </c>
      <c r="AP5" s="75">
        <f t="shared" si="429"/>
        <v>0</v>
      </c>
      <c r="AQ5" s="76">
        <f t="shared" si="430"/>
        <v>0</v>
      </c>
      <c r="AR5" s="76">
        <f t="shared" si="431"/>
        <v>0</v>
      </c>
      <c r="AS5" s="76">
        <f t="shared" si="432"/>
        <v>0</v>
      </c>
      <c r="AT5" s="76"/>
      <c r="AU5" s="76">
        <f t="shared" si="433"/>
        <v>0</v>
      </c>
      <c r="AV5" s="77">
        <f t="shared" si="434"/>
        <v>0</v>
      </c>
      <c r="AW5" s="75">
        <f t="shared" si="435"/>
        <v>0</v>
      </c>
      <c r="AX5" s="76">
        <f t="shared" si="436"/>
        <v>0</v>
      </c>
      <c r="AY5" s="76">
        <f t="shared" si="437"/>
        <v>0</v>
      </c>
      <c r="AZ5" s="76">
        <f t="shared" si="438"/>
        <v>0</v>
      </c>
      <c r="BA5" s="76"/>
      <c r="BB5" s="76">
        <f t="shared" si="439"/>
        <v>0</v>
      </c>
      <c r="BC5" s="77">
        <f t="shared" si="440"/>
        <v>0</v>
      </c>
      <c r="BD5" s="75">
        <f t="shared" si="441"/>
        <v>0</v>
      </c>
      <c r="BE5" s="76">
        <f t="shared" si="442"/>
        <v>0</v>
      </c>
      <c r="BF5" s="76">
        <f t="shared" si="443"/>
        <v>0</v>
      </c>
      <c r="BG5" s="76">
        <f t="shared" si="444"/>
        <v>0</v>
      </c>
      <c r="BH5" s="76"/>
      <c r="BI5" s="76">
        <f t="shared" si="445"/>
        <v>0</v>
      </c>
      <c r="BJ5" s="77">
        <f t="shared" si="446"/>
        <v>0</v>
      </c>
      <c r="BK5" s="75">
        <f t="shared" si="447"/>
        <v>0</v>
      </c>
      <c r="BL5" s="76">
        <f t="shared" si="448"/>
        <v>0</v>
      </c>
      <c r="BM5" s="76">
        <f t="shared" si="449"/>
        <v>0</v>
      </c>
      <c r="BN5" s="76">
        <f t="shared" si="450"/>
        <v>0</v>
      </c>
      <c r="BO5" s="76"/>
      <c r="BP5" s="76">
        <f t="shared" si="451"/>
        <v>0</v>
      </c>
      <c r="BQ5" s="77">
        <f t="shared" si="452"/>
        <v>0</v>
      </c>
      <c r="BR5" s="75">
        <f t="shared" si="453"/>
        <v>0</v>
      </c>
      <c r="BS5" s="76">
        <f t="shared" si="454"/>
        <v>0</v>
      </c>
      <c r="BT5" s="76">
        <f t="shared" si="455"/>
        <v>0</v>
      </c>
      <c r="BU5" s="76">
        <f t="shared" si="456"/>
        <v>0</v>
      </c>
      <c r="BV5" s="76"/>
      <c r="BW5" s="76">
        <f t="shared" si="457"/>
        <v>0</v>
      </c>
      <c r="BX5" s="77">
        <f t="shared" si="458"/>
        <v>0</v>
      </c>
      <c r="BY5" s="75">
        <f t="shared" si="459"/>
        <v>0</v>
      </c>
      <c r="BZ5" s="76">
        <f t="shared" si="460"/>
        <v>0</v>
      </c>
      <c r="CA5" s="76">
        <f t="shared" si="461"/>
        <v>0</v>
      </c>
      <c r="CB5" s="76">
        <f t="shared" si="462"/>
        <v>0</v>
      </c>
      <c r="CC5" s="76"/>
      <c r="CD5" s="76">
        <f t="shared" si="463"/>
        <v>0</v>
      </c>
      <c r="CE5" s="77">
        <f t="shared" si="464"/>
        <v>0</v>
      </c>
      <c r="CF5" s="75">
        <f t="shared" si="465"/>
        <v>0</v>
      </c>
      <c r="CG5" s="76">
        <f t="shared" si="466"/>
        <v>0</v>
      </c>
      <c r="CH5" s="76">
        <f t="shared" si="467"/>
        <v>0</v>
      </c>
      <c r="CI5" s="76">
        <f t="shared" si="468"/>
        <v>0</v>
      </c>
      <c r="CJ5" s="76"/>
      <c r="CK5" s="76">
        <f t="shared" si="469"/>
        <v>0</v>
      </c>
      <c r="CL5" s="77">
        <f t="shared" si="470"/>
        <v>0</v>
      </c>
      <c r="CM5" s="75">
        <f t="shared" si="471"/>
        <v>0</v>
      </c>
      <c r="CN5" s="76">
        <f t="shared" si="472"/>
        <v>0</v>
      </c>
      <c r="CO5" s="76">
        <f t="shared" si="473"/>
        <v>0</v>
      </c>
      <c r="CP5" s="76">
        <f t="shared" si="474"/>
        <v>0</v>
      </c>
      <c r="CQ5" s="76"/>
      <c r="CR5" s="76">
        <f t="shared" si="475"/>
        <v>0</v>
      </c>
      <c r="CS5" s="77">
        <f t="shared" si="476"/>
        <v>0</v>
      </c>
      <c r="CT5" s="75">
        <f t="shared" si="477"/>
        <v>0</v>
      </c>
      <c r="CU5" s="76">
        <f t="shared" si="478"/>
        <v>0</v>
      </c>
      <c r="CV5" s="76">
        <f t="shared" si="479"/>
        <v>0</v>
      </c>
      <c r="CW5" s="76">
        <f t="shared" si="480"/>
        <v>0</v>
      </c>
      <c r="CX5" s="76"/>
      <c r="CY5" s="76">
        <f t="shared" si="481"/>
        <v>0</v>
      </c>
      <c r="CZ5" s="77">
        <f t="shared" si="482"/>
        <v>0</v>
      </c>
      <c r="DA5" s="75">
        <f t="shared" si="483"/>
        <v>0</v>
      </c>
      <c r="DB5" s="76">
        <f t="shared" si="484"/>
        <v>0</v>
      </c>
      <c r="DC5" s="76">
        <f t="shared" si="485"/>
        <v>0</v>
      </c>
      <c r="DD5" s="76">
        <f t="shared" si="486"/>
        <v>0</v>
      </c>
      <c r="DE5" s="76"/>
      <c r="DF5" s="76">
        <f t="shared" si="487"/>
        <v>0</v>
      </c>
      <c r="DG5" s="77">
        <f t="shared" si="488"/>
        <v>0</v>
      </c>
      <c r="DH5" s="75">
        <f t="shared" si="489"/>
        <v>0</v>
      </c>
      <c r="DI5" s="76">
        <f t="shared" si="490"/>
        <v>0</v>
      </c>
      <c r="DJ5" s="76">
        <f t="shared" si="491"/>
        <v>0</v>
      </c>
      <c r="DK5" s="76">
        <f t="shared" si="492"/>
        <v>0</v>
      </c>
      <c r="DL5" s="76"/>
      <c r="DM5" s="76">
        <f t="shared" si="493"/>
        <v>0</v>
      </c>
      <c r="DN5" s="77">
        <f t="shared" si="494"/>
        <v>0</v>
      </c>
      <c r="DO5" s="75">
        <f t="shared" si="495"/>
        <v>0</v>
      </c>
      <c r="DP5" s="76">
        <f t="shared" si="496"/>
        <v>0</v>
      </c>
      <c r="DQ5" s="76">
        <f t="shared" si="497"/>
        <v>0</v>
      </c>
      <c r="DR5" s="76">
        <f t="shared" si="498"/>
        <v>0</v>
      </c>
      <c r="DS5" s="76"/>
      <c r="DT5" s="76">
        <f t="shared" si="499"/>
        <v>0</v>
      </c>
      <c r="DU5" s="77">
        <f t="shared" si="500"/>
        <v>0</v>
      </c>
      <c r="DV5" s="75">
        <f t="shared" si="501"/>
        <v>0</v>
      </c>
      <c r="DW5" s="76">
        <f t="shared" si="502"/>
        <v>0</v>
      </c>
      <c r="DX5" s="76">
        <f t="shared" si="503"/>
        <v>0</v>
      </c>
      <c r="DY5" s="76">
        <f t="shared" si="504"/>
        <v>0</v>
      </c>
      <c r="DZ5" s="76"/>
      <c r="EA5" s="76">
        <f t="shared" si="505"/>
        <v>0</v>
      </c>
      <c r="EB5" s="77">
        <f t="shared" si="506"/>
        <v>0</v>
      </c>
      <c r="EC5" s="75">
        <f t="shared" si="507"/>
        <v>0</v>
      </c>
      <c r="ED5" s="76">
        <f t="shared" si="508"/>
        <v>0</v>
      </c>
      <c r="EE5" s="76">
        <f t="shared" si="509"/>
        <v>0</v>
      </c>
      <c r="EF5" s="76">
        <f t="shared" si="510"/>
        <v>0</v>
      </c>
      <c r="EG5" s="76"/>
      <c r="EH5" s="76">
        <f t="shared" si="511"/>
        <v>0</v>
      </c>
      <c r="EI5" s="77">
        <f t="shared" si="512"/>
        <v>0</v>
      </c>
      <c r="EJ5" s="75">
        <f t="shared" si="513"/>
        <v>0</v>
      </c>
      <c r="EK5" s="76">
        <f t="shared" si="514"/>
        <v>0</v>
      </c>
      <c r="EL5" s="76">
        <f t="shared" si="515"/>
        <v>0</v>
      </c>
      <c r="EM5" s="76">
        <f t="shared" si="516"/>
        <v>0</v>
      </c>
      <c r="EN5" s="76"/>
      <c r="EO5" s="76">
        <f t="shared" si="517"/>
        <v>0</v>
      </c>
      <c r="EP5" s="77">
        <f t="shared" si="518"/>
        <v>0</v>
      </c>
      <c r="EQ5" s="75">
        <f t="shared" si="519"/>
        <v>0</v>
      </c>
      <c r="ER5" s="76">
        <f t="shared" si="520"/>
        <v>0</v>
      </c>
      <c r="ES5" s="76">
        <f t="shared" si="521"/>
        <v>0</v>
      </c>
      <c r="ET5" s="76">
        <f t="shared" si="522"/>
        <v>0</v>
      </c>
      <c r="EU5" s="76"/>
      <c r="EV5" s="76">
        <f t="shared" si="523"/>
        <v>0</v>
      </c>
      <c r="EW5" s="77">
        <f t="shared" si="524"/>
        <v>0</v>
      </c>
      <c r="EX5" s="75">
        <f t="shared" si="525"/>
        <v>0</v>
      </c>
      <c r="EY5" s="76">
        <f t="shared" si="526"/>
        <v>0</v>
      </c>
      <c r="EZ5" s="76">
        <f t="shared" si="527"/>
        <v>0</v>
      </c>
      <c r="FA5" s="76">
        <f t="shared" si="528"/>
        <v>0</v>
      </c>
      <c r="FB5" s="76"/>
      <c r="FC5" s="76">
        <f t="shared" si="529"/>
        <v>0</v>
      </c>
      <c r="FD5" s="77">
        <f t="shared" si="530"/>
        <v>0</v>
      </c>
      <c r="FE5" s="75">
        <f t="shared" si="531"/>
        <v>0</v>
      </c>
      <c r="FF5" s="76">
        <f t="shared" si="532"/>
        <v>0</v>
      </c>
      <c r="FG5" s="76">
        <f t="shared" si="533"/>
        <v>0</v>
      </c>
      <c r="FH5" s="76">
        <f t="shared" si="534"/>
        <v>0</v>
      </c>
      <c r="FI5" s="76"/>
      <c r="FJ5" s="76">
        <f t="shared" si="535"/>
        <v>0</v>
      </c>
      <c r="FK5" s="77">
        <f t="shared" si="536"/>
        <v>0</v>
      </c>
      <c r="FL5" s="75">
        <f t="shared" si="537"/>
        <v>0</v>
      </c>
      <c r="FM5" s="76">
        <f t="shared" si="538"/>
        <v>0</v>
      </c>
      <c r="FN5" s="76">
        <f t="shared" si="539"/>
        <v>0</v>
      </c>
      <c r="FO5" s="76">
        <f t="shared" si="540"/>
        <v>0</v>
      </c>
      <c r="FP5" s="76"/>
      <c r="FQ5" s="76">
        <f t="shared" si="541"/>
        <v>0</v>
      </c>
      <c r="FR5" s="77">
        <f t="shared" si="542"/>
        <v>0</v>
      </c>
      <c r="FS5" s="75">
        <f t="shared" si="543"/>
        <v>0</v>
      </c>
      <c r="FT5" s="76">
        <f t="shared" si="544"/>
        <v>0</v>
      </c>
      <c r="FU5" s="76">
        <f t="shared" si="545"/>
        <v>0</v>
      </c>
      <c r="FV5" s="76">
        <f t="shared" si="546"/>
        <v>0</v>
      </c>
      <c r="FW5" s="76"/>
      <c r="FX5" s="76">
        <f t="shared" si="547"/>
        <v>0</v>
      </c>
      <c r="FY5" s="77">
        <f t="shared" si="548"/>
        <v>0</v>
      </c>
      <c r="FZ5" s="75">
        <f t="shared" si="549"/>
        <v>0</v>
      </c>
      <c r="GA5" s="76">
        <f t="shared" si="550"/>
        <v>0</v>
      </c>
      <c r="GB5" s="76">
        <f t="shared" si="551"/>
        <v>0</v>
      </c>
      <c r="GC5" s="76">
        <f t="shared" si="552"/>
        <v>0</v>
      </c>
      <c r="GD5" s="76"/>
      <c r="GE5" s="76">
        <f t="shared" si="553"/>
        <v>0</v>
      </c>
      <c r="GF5" s="77">
        <f t="shared" si="554"/>
        <v>0</v>
      </c>
      <c r="GG5" s="75">
        <f t="shared" si="555"/>
        <v>0</v>
      </c>
      <c r="GH5" s="76">
        <f t="shared" si="556"/>
        <v>0</v>
      </c>
      <c r="GI5" s="76">
        <f t="shared" si="557"/>
        <v>0</v>
      </c>
      <c r="GJ5" s="76">
        <f t="shared" si="558"/>
        <v>0</v>
      </c>
      <c r="GK5" s="76"/>
      <c r="GL5" s="76">
        <f t="shared" si="559"/>
        <v>0</v>
      </c>
      <c r="GM5" s="77">
        <f t="shared" si="560"/>
        <v>0</v>
      </c>
      <c r="GN5" s="75">
        <f t="shared" si="561"/>
        <v>0</v>
      </c>
      <c r="GO5" s="76">
        <f t="shared" si="562"/>
        <v>0</v>
      </c>
      <c r="GP5" s="76">
        <f t="shared" si="563"/>
        <v>0</v>
      </c>
      <c r="GQ5" s="76">
        <f t="shared" si="564"/>
        <v>0</v>
      </c>
      <c r="GR5" s="76"/>
      <c r="GS5" s="76">
        <f t="shared" si="565"/>
        <v>0</v>
      </c>
      <c r="GT5" s="77">
        <f t="shared" si="566"/>
        <v>0</v>
      </c>
      <c r="GU5" s="75">
        <f t="shared" si="567"/>
        <v>0</v>
      </c>
      <c r="GV5" s="76">
        <f t="shared" si="568"/>
        <v>0</v>
      </c>
      <c r="GW5" s="76">
        <f t="shared" si="569"/>
        <v>0</v>
      </c>
      <c r="GX5" s="76">
        <f t="shared" si="570"/>
        <v>0</v>
      </c>
      <c r="GY5" s="76"/>
      <c r="GZ5" s="76">
        <f t="shared" si="571"/>
        <v>0</v>
      </c>
      <c r="HA5" s="77">
        <f t="shared" si="572"/>
        <v>0</v>
      </c>
      <c r="HB5" s="75">
        <f t="shared" si="573"/>
        <v>0</v>
      </c>
      <c r="HC5" s="76">
        <f t="shared" si="574"/>
        <v>0</v>
      </c>
      <c r="HD5" s="76">
        <f t="shared" si="575"/>
        <v>0</v>
      </c>
      <c r="HE5" s="76">
        <f t="shared" si="576"/>
        <v>0</v>
      </c>
      <c r="HF5" s="76"/>
      <c r="HG5" s="76">
        <f t="shared" si="577"/>
        <v>0</v>
      </c>
      <c r="HH5" s="77">
        <f t="shared" si="578"/>
        <v>0</v>
      </c>
      <c r="HI5" s="75">
        <f t="shared" si="579"/>
        <v>0</v>
      </c>
      <c r="HJ5" s="76">
        <f t="shared" si="580"/>
        <v>0</v>
      </c>
      <c r="HK5" s="76">
        <f t="shared" si="581"/>
        <v>0</v>
      </c>
      <c r="HL5" s="76">
        <f t="shared" si="582"/>
        <v>0</v>
      </c>
      <c r="HM5" s="76"/>
      <c r="HN5" s="76">
        <f t="shared" si="583"/>
        <v>0</v>
      </c>
      <c r="HO5" s="77">
        <f t="shared" si="584"/>
        <v>0</v>
      </c>
      <c r="HP5" s="75">
        <f t="shared" si="585"/>
        <v>0</v>
      </c>
      <c r="HQ5" s="76">
        <f t="shared" si="586"/>
        <v>0</v>
      </c>
      <c r="HR5" s="76">
        <f t="shared" si="587"/>
        <v>0</v>
      </c>
      <c r="HS5" s="76">
        <f t="shared" si="588"/>
        <v>0</v>
      </c>
      <c r="HT5" s="76"/>
      <c r="HU5" s="76">
        <f t="shared" si="589"/>
        <v>0</v>
      </c>
      <c r="HV5" s="77">
        <f t="shared" si="590"/>
        <v>0</v>
      </c>
      <c r="HW5" s="75">
        <f t="shared" si="591"/>
        <v>0</v>
      </c>
      <c r="HX5" s="76">
        <f t="shared" si="592"/>
        <v>0</v>
      </c>
      <c r="HY5" s="76">
        <f t="shared" si="593"/>
        <v>0</v>
      </c>
      <c r="HZ5" s="76">
        <f t="shared" si="594"/>
        <v>0</v>
      </c>
      <c r="IA5" s="76"/>
      <c r="IB5" s="76">
        <f t="shared" si="595"/>
        <v>0</v>
      </c>
      <c r="IC5" s="77">
        <f t="shared" si="596"/>
        <v>0</v>
      </c>
      <c r="ID5" s="75">
        <f t="shared" si="597"/>
        <v>0</v>
      </c>
      <c r="IE5" s="76">
        <f t="shared" si="598"/>
        <v>0</v>
      </c>
      <c r="IF5" s="76">
        <f t="shared" si="599"/>
        <v>0</v>
      </c>
      <c r="IG5" s="76">
        <f t="shared" si="600"/>
        <v>0</v>
      </c>
      <c r="IH5" s="76"/>
      <c r="II5" s="76">
        <f t="shared" si="601"/>
        <v>0</v>
      </c>
      <c r="IJ5" s="77">
        <f t="shared" si="602"/>
        <v>0</v>
      </c>
      <c r="IK5" s="75">
        <f t="shared" si="603"/>
        <v>0</v>
      </c>
      <c r="IL5" s="76">
        <f t="shared" si="604"/>
        <v>0</v>
      </c>
      <c r="IM5" s="76">
        <f t="shared" si="605"/>
        <v>0</v>
      </c>
      <c r="IN5" s="76">
        <f t="shared" si="606"/>
        <v>0</v>
      </c>
      <c r="IO5" s="76"/>
      <c r="IP5" s="76">
        <f t="shared" si="607"/>
        <v>0</v>
      </c>
      <c r="IQ5" s="77">
        <f t="shared" si="608"/>
        <v>0</v>
      </c>
      <c r="IR5" s="75">
        <f t="shared" si="609"/>
        <v>0</v>
      </c>
      <c r="IS5" s="76">
        <f t="shared" si="610"/>
        <v>0</v>
      </c>
      <c r="IT5" s="76">
        <f t="shared" si="611"/>
        <v>0</v>
      </c>
      <c r="IU5" s="76">
        <f t="shared" si="612"/>
        <v>0</v>
      </c>
      <c r="IV5" s="76"/>
      <c r="IW5" s="76">
        <f t="shared" si="613"/>
        <v>0</v>
      </c>
      <c r="IX5" s="77">
        <f t="shared" si="614"/>
        <v>0</v>
      </c>
      <c r="IY5" s="75">
        <f t="shared" si="615"/>
        <v>0</v>
      </c>
      <c r="IZ5" s="76">
        <f t="shared" si="616"/>
        <v>0</v>
      </c>
      <c r="JA5" s="76">
        <f t="shared" si="617"/>
        <v>0</v>
      </c>
      <c r="JB5" s="76">
        <f t="shared" si="618"/>
        <v>0</v>
      </c>
      <c r="JC5" s="76"/>
      <c r="JD5" s="76">
        <f t="shared" si="619"/>
        <v>0</v>
      </c>
      <c r="JE5" s="77">
        <f t="shared" si="620"/>
        <v>0</v>
      </c>
      <c r="JF5" s="75">
        <f t="shared" si="621"/>
        <v>0</v>
      </c>
      <c r="JG5" s="76">
        <f t="shared" si="622"/>
        <v>0</v>
      </c>
      <c r="JH5" s="76">
        <f t="shared" si="623"/>
        <v>0</v>
      </c>
      <c r="JI5" s="76">
        <f t="shared" si="624"/>
        <v>0</v>
      </c>
      <c r="JJ5" s="76"/>
      <c r="JK5" s="76">
        <f t="shared" si="625"/>
        <v>0</v>
      </c>
      <c r="JL5" s="77">
        <f t="shared" si="626"/>
        <v>0</v>
      </c>
      <c r="JM5" s="75">
        <f t="shared" si="627"/>
        <v>0</v>
      </c>
      <c r="JN5" s="76">
        <f t="shared" si="628"/>
        <v>0</v>
      </c>
      <c r="JO5" s="76">
        <f t="shared" si="629"/>
        <v>0</v>
      </c>
      <c r="JP5" s="76">
        <f t="shared" si="630"/>
        <v>0</v>
      </c>
      <c r="JQ5" s="76"/>
      <c r="JR5" s="76">
        <f t="shared" si="631"/>
        <v>0</v>
      </c>
      <c r="JS5" s="77">
        <f t="shared" si="632"/>
        <v>0</v>
      </c>
      <c r="JT5" s="75">
        <f t="shared" si="633"/>
        <v>0</v>
      </c>
      <c r="JU5" s="76">
        <f t="shared" si="634"/>
        <v>0</v>
      </c>
      <c r="JV5" s="76">
        <f t="shared" si="635"/>
        <v>0</v>
      </c>
      <c r="JW5" s="76">
        <f t="shared" si="636"/>
        <v>0</v>
      </c>
      <c r="JX5" s="76"/>
      <c r="JY5" s="76">
        <f t="shared" si="637"/>
        <v>0</v>
      </c>
      <c r="JZ5" s="77">
        <f t="shared" si="638"/>
        <v>0</v>
      </c>
      <c r="KA5" s="75">
        <f t="shared" si="639"/>
        <v>0</v>
      </c>
      <c r="KB5" s="76">
        <f t="shared" si="640"/>
        <v>0</v>
      </c>
      <c r="KC5" s="76">
        <f t="shared" si="641"/>
        <v>0</v>
      </c>
      <c r="KD5" s="76">
        <f t="shared" si="642"/>
        <v>0</v>
      </c>
      <c r="KE5" s="76"/>
      <c r="KF5" s="76">
        <f t="shared" si="643"/>
        <v>0</v>
      </c>
      <c r="KG5" s="77">
        <f t="shared" si="644"/>
        <v>0</v>
      </c>
      <c r="KH5" s="75">
        <f t="shared" si="645"/>
        <v>0</v>
      </c>
      <c r="KI5" s="76">
        <f t="shared" si="646"/>
        <v>0</v>
      </c>
      <c r="KJ5" s="76">
        <f t="shared" si="647"/>
        <v>0</v>
      </c>
      <c r="KK5" s="76">
        <f t="shared" si="648"/>
        <v>0</v>
      </c>
      <c r="KL5" s="76"/>
      <c r="KM5" s="76">
        <f t="shared" si="649"/>
        <v>0</v>
      </c>
      <c r="KN5" s="77">
        <f t="shared" si="650"/>
        <v>0</v>
      </c>
      <c r="KO5" s="75">
        <f t="shared" si="651"/>
        <v>0</v>
      </c>
      <c r="KP5" s="76">
        <f t="shared" si="652"/>
        <v>0</v>
      </c>
      <c r="KQ5" s="76">
        <f t="shared" si="653"/>
        <v>0</v>
      </c>
      <c r="KR5" s="76">
        <f t="shared" si="654"/>
        <v>0</v>
      </c>
      <c r="KS5" s="76"/>
      <c r="KT5" s="76">
        <f t="shared" si="655"/>
        <v>0</v>
      </c>
      <c r="KU5" s="77">
        <f t="shared" si="656"/>
        <v>0</v>
      </c>
      <c r="KV5" s="75">
        <f t="shared" si="657"/>
        <v>0</v>
      </c>
      <c r="KW5" s="76">
        <f t="shared" si="658"/>
        <v>0</v>
      </c>
      <c r="KX5" s="76">
        <f t="shared" si="659"/>
        <v>0</v>
      </c>
      <c r="KY5" s="76">
        <f t="shared" si="660"/>
        <v>0</v>
      </c>
      <c r="KZ5" s="76"/>
      <c r="LA5" s="76">
        <f t="shared" si="661"/>
        <v>0</v>
      </c>
      <c r="LB5" s="77">
        <f t="shared" si="662"/>
        <v>0</v>
      </c>
      <c r="LC5" s="75">
        <f t="shared" si="663"/>
        <v>0</v>
      </c>
      <c r="LD5" s="76">
        <f t="shared" si="664"/>
        <v>0</v>
      </c>
      <c r="LE5" s="76">
        <f t="shared" si="665"/>
        <v>0</v>
      </c>
      <c r="LF5" s="76">
        <f t="shared" si="666"/>
        <v>0</v>
      </c>
      <c r="LG5" s="76"/>
      <c r="LH5" s="76">
        <f t="shared" si="667"/>
        <v>0</v>
      </c>
      <c r="LI5" s="77">
        <f t="shared" si="668"/>
        <v>0</v>
      </c>
      <c r="LJ5" s="75">
        <f t="shared" si="669"/>
        <v>0</v>
      </c>
      <c r="LK5" s="76">
        <f t="shared" si="670"/>
        <v>0</v>
      </c>
      <c r="LL5" s="76">
        <f t="shared" si="671"/>
        <v>0</v>
      </c>
      <c r="LM5" s="76">
        <f t="shared" si="672"/>
        <v>0</v>
      </c>
      <c r="LN5" s="76"/>
      <c r="LO5" s="76">
        <f t="shared" si="673"/>
        <v>0</v>
      </c>
      <c r="LP5" s="77">
        <f t="shared" si="674"/>
        <v>0</v>
      </c>
      <c r="LQ5" s="75">
        <f t="shared" si="675"/>
        <v>0</v>
      </c>
      <c r="LR5" s="76">
        <f t="shared" si="676"/>
        <v>0</v>
      </c>
      <c r="LS5" s="76">
        <f t="shared" si="677"/>
        <v>0</v>
      </c>
      <c r="LT5" s="76">
        <f t="shared" si="678"/>
        <v>0</v>
      </c>
      <c r="LU5" s="76"/>
      <c r="LV5" s="76">
        <f t="shared" si="679"/>
        <v>0</v>
      </c>
      <c r="LW5" s="77">
        <f t="shared" si="680"/>
        <v>0</v>
      </c>
      <c r="LX5" s="75">
        <f t="shared" si="681"/>
        <v>0</v>
      </c>
      <c r="LY5" s="76">
        <f t="shared" si="682"/>
        <v>0</v>
      </c>
      <c r="LZ5" s="76">
        <f t="shared" si="683"/>
        <v>0</v>
      </c>
      <c r="MA5" s="76">
        <f t="shared" si="684"/>
        <v>0</v>
      </c>
      <c r="MB5" s="76"/>
      <c r="MC5" s="76">
        <f t="shared" si="685"/>
        <v>0</v>
      </c>
      <c r="MD5" s="77">
        <f t="shared" si="686"/>
        <v>0</v>
      </c>
      <c r="ME5" s="75">
        <f t="shared" si="687"/>
        <v>0</v>
      </c>
      <c r="MF5" s="76">
        <f t="shared" si="688"/>
        <v>0</v>
      </c>
      <c r="MG5" s="76">
        <f t="shared" si="689"/>
        <v>0</v>
      </c>
      <c r="MH5" s="76">
        <f t="shared" si="690"/>
        <v>0</v>
      </c>
      <c r="MI5" s="76"/>
      <c r="MJ5" s="76">
        <f t="shared" si="691"/>
        <v>0</v>
      </c>
      <c r="MK5" s="77">
        <f t="shared" si="692"/>
        <v>0</v>
      </c>
      <c r="ML5" s="75">
        <f t="shared" si="693"/>
        <v>0</v>
      </c>
      <c r="MM5" s="76">
        <f t="shared" si="694"/>
        <v>0</v>
      </c>
      <c r="MN5" s="76">
        <f t="shared" si="695"/>
        <v>0</v>
      </c>
      <c r="MO5" s="76">
        <f t="shared" si="696"/>
        <v>0</v>
      </c>
      <c r="MP5" s="76"/>
      <c r="MQ5" s="76">
        <f t="shared" si="697"/>
        <v>0</v>
      </c>
      <c r="MR5" s="77">
        <f t="shared" si="698"/>
        <v>0</v>
      </c>
      <c r="MS5" s="75">
        <f t="shared" si="699"/>
        <v>0</v>
      </c>
      <c r="MT5" s="76">
        <f t="shared" si="700"/>
        <v>0</v>
      </c>
      <c r="MU5" s="76">
        <f t="shared" si="701"/>
        <v>0</v>
      </c>
      <c r="MV5" s="76">
        <f t="shared" si="702"/>
        <v>0</v>
      </c>
      <c r="MW5" s="76"/>
      <c r="MX5" s="76">
        <f t="shared" si="703"/>
        <v>0</v>
      </c>
      <c r="MY5" s="77">
        <f t="shared" si="704"/>
        <v>0</v>
      </c>
      <c r="MZ5" s="75">
        <f t="shared" si="705"/>
        <v>0</v>
      </c>
      <c r="NA5" s="76">
        <f t="shared" si="706"/>
        <v>0</v>
      </c>
      <c r="NB5" s="76">
        <f t="shared" si="707"/>
        <v>0</v>
      </c>
      <c r="NC5" s="76">
        <f t="shared" si="708"/>
        <v>0</v>
      </c>
      <c r="ND5" s="76"/>
      <c r="NE5" s="76">
        <f t="shared" si="709"/>
        <v>0</v>
      </c>
      <c r="NF5" s="77">
        <f t="shared" si="710"/>
        <v>0</v>
      </c>
      <c r="NG5" s="75">
        <f t="shared" si="711"/>
        <v>0</v>
      </c>
      <c r="NH5" s="76">
        <f t="shared" si="712"/>
        <v>0</v>
      </c>
      <c r="NI5" s="76">
        <f t="shared" si="713"/>
        <v>0</v>
      </c>
      <c r="NJ5" s="76">
        <f t="shared" si="714"/>
        <v>0</v>
      </c>
      <c r="NK5" s="76"/>
      <c r="NL5" s="76">
        <f t="shared" si="715"/>
        <v>0</v>
      </c>
      <c r="NM5" s="77">
        <f t="shared" si="716"/>
        <v>0</v>
      </c>
      <c r="NN5" s="75">
        <f t="shared" si="717"/>
        <v>0</v>
      </c>
      <c r="NO5" s="76">
        <f t="shared" si="718"/>
        <v>0</v>
      </c>
      <c r="NP5" s="76">
        <f t="shared" si="719"/>
        <v>0</v>
      </c>
      <c r="NQ5" s="76">
        <f t="shared" si="720"/>
        <v>0</v>
      </c>
      <c r="NR5" s="76"/>
      <c r="NS5" s="76">
        <f t="shared" si="721"/>
        <v>0</v>
      </c>
      <c r="NT5" s="77">
        <f t="shared" si="722"/>
        <v>0</v>
      </c>
      <c r="NU5" s="72"/>
      <c r="NV5" s="115">
        <f t="shared" si="723"/>
        <v>0</v>
      </c>
      <c r="NW5" s="115">
        <f t="shared" si="723"/>
        <v>0</v>
      </c>
      <c r="NX5" s="115">
        <f t="shared" si="723"/>
        <v>0</v>
      </c>
      <c r="NY5" s="115">
        <f t="shared" si="723"/>
        <v>0</v>
      </c>
      <c r="NZ5" s="115">
        <f t="shared" si="723"/>
        <v>0</v>
      </c>
      <c r="OA5" s="115">
        <f t="shared" si="723"/>
        <v>0</v>
      </c>
      <c r="OB5" s="115">
        <f t="shared" si="723"/>
        <v>0</v>
      </c>
      <c r="OC5" s="115">
        <f t="shared" si="723"/>
        <v>0</v>
      </c>
      <c r="OD5" s="115">
        <f t="shared" si="723"/>
        <v>0</v>
      </c>
      <c r="OE5" s="115">
        <f t="shared" si="723"/>
        <v>0</v>
      </c>
      <c r="OF5" s="115">
        <f t="shared" si="724"/>
        <v>0</v>
      </c>
      <c r="OG5" s="115">
        <f t="shared" si="724"/>
        <v>0</v>
      </c>
      <c r="OH5" s="115">
        <f t="shared" si="724"/>
        <v>0</v>
      </c>
      <c r="OI5" s="115">
        <f t="shared" si="724"/>
        <v>0</v>
      </c>
      <c r="OJ5" s="115">
        <f t="shared" si="724"/>
        <v>0</v>
      </c>
      <c r="OK5" s="115">
        <f t="shared" si="724"/>
        <v>0</v>
      </c>
      <c r="OL5" s="115">
        <f t="shared" si="724"/>
        <v>0</v>
      </c>
      <c r="OM5" s="115">
        <f t="shared" si="724"/>
        <v>0</v>
      </c>
      <c r="ON5" s="115">
        <f t="shared" si="724"/>
        <v>0</v>
      </c>
      <c r="OO5" s="115">
        <f t="shared" si="724"/>
        <v>0</v>
      </c>
      <c r="OP5" s="115">
        <f t="shared" si="724"/>
        <v>0</v>
      </c>
      <c r="OQ5" s="115">
        <f t="shared" si="725"/>
        <v>0</v>
      </c>
      <c r="OR5" s="115">
        <f t="shared" si="725"/>
        <v>0</v>
      </c>
      <c r="OS5" s="115">
        <f t="shared" si="725"/>
        <v>0</v>
      </c>
      <c r="OT5" s="115">
        <f t="shared" si="725"/>
        <v>0</v>
      </c>
      <c r="OU5" s="115">
        <f t="shared" si="725"/>
        <v>0</v>
      </c>
      <c r="OV5" s="115">
        <f t="shared" si="725"/>
        <v>0</v>
      </c>
      <c r="OW5" s="115">
        <f t="shared" si="725"/>
        <v>0</v>
      </c>
      <c r="OX5" s="115">
        <f t="shared" si="725"/>
        <v>0</v>
      </c>
      <c r="OY5" s="115">
        <f t="shared" si="725"/>
        <v>0</v>
      </c>
      <c r="OZ5" s="115">
        <f t="shared" si="725"/>
        <v>0</v>
      </c>
      <c r="PA5" s="115">
        <f t="shared" si="725"/>
        <v>0</v>
      </c>
      <c r="PB5" s="115">
        <f t="shared" si="725"/>
        <v>0</v>
      </c>
      <c r="PC5" s="115">
        <f t="shared" si="725"/>
        <v>0</v>
      </c>
      <c r="PD5" s="115">
        <f t="shared" si="725"/>
        <v>0</v>
      </c>
      <c r="PE5" s="115">
        <f t="shared" si="725"/>
        <v>0</v>
      </c>
      <c r="PF5" s="115">
        <f t="shared" si="725"/>
        <v>0</v>
      </c>
      <c r="PG5" s="115">
        <f t="shared" si="725"/>
        <v>0</v>
      </c>
      <c r="PH5" s="115">
        <f t="shared" si="725"/>
        <v>0</v>
      </c>
      <c r="PI5" s="115">
        <f t="shared" si="725"/>
        <v>0</v>
      </c>
      <c r="PJ5" s="115">
        <f t="shared" si="725"/>
        <v>0</v>
      </c>
      <c r="PK5" s="115">
        <f t="shared" si="725"/>
        <v>0</v>
      </c>
      <c r="PL5" s="115">
        <f t="shared" si="725"/>
        <v>0</v>
      </c>
      <c r="PM5" s="115">
        <f t="shared" si="725"/>
        <v>0</v>
      </c>
      <c r="PN5" s="115">
        <f t="shared" si="725"/>
        <v>0</v>
      </c>
      <c r="PO5" s="115">
        <f t="shared" si="725"/>
        <v>0</v>
      </c>
      <c r="PP5" s="115">
        <f t="shared" si="725"/>
        <v>0</v>
      </c>
      <c r="PQ5" s="115">
        <f t="shared" si="725"/>
        <v>0</v>
      </c>
      <c r="PR5" s="115">
        <f t="shared" si="725"/>
        <v>0</v>
      </c>
      <c r="PS5" s="115">
        <f t="shared" si="725"/>
        <v>0</v>
      </c>
      <c r="PT5" s="115">
        <f t="shared" si="725"/>
        <v>0</v>
      </c>
      <c r="PU5" s="116">
        <f t="shared" si="830"/>
        <v>0</v>
      </c>
      <c r="PV5" s="116"/>
      <c r="PW5" s="76">
        <f t="shared" si="726"/>
        <v>0</v>
      </c>
      <c r="PX5" s="76">
        <f t="shared" si="727"/>
        <v>0</v>
      </c>
      <c r="PY5" s="76">
        <f t="shared" si="728"/>
        <v>0</v>
      </c>
      <c r="PZ5" s="76">
        <f t="shared" si="729"/>
        <v>0</v>
      </c>
      <c r="QA5" s="76">
        <f t="shared" si="730"/>
        <v>0</v>
      </c>
      <c r="QB5" s="76">
        <f t="shared" si="731"/>
        <v>0</v>
      </c>
      <c r="QC5" s="76">
        <f t="shared" si="732"/>
        <v>0</v>
      </c>
      <c r="QD5" s="76">
        <f t="shared" si="733"/>
        <v>0</v>
      </c>
      <c r="QE5" s="76">
        <f t="shared" si="734"/>
        <v>0</v>
      </c>
      <c r="QF5" s="76">
        <f t="shared" si="735"/>
        <v>0</v>
      </c>
      <c r="QG5" s="76">
        <f t="shared" si="736"/>
        <v>0</v>
      </c>
      <c r="QH5" s="76">
        <f t="shared" si="737"/>
        <v>0</v>
      </c>
      <c r="QI5" s="76">
        <f t="shared" si="738"/>
        <v>0</v>
      </c>
      <c r="QJ5" s="76">
        <f t="shared" si="739"/>
        <v>0</v>
      </c>
      <c r="QK5" s="76">
        <f t="shared" si="740"/>
        <v>0</v>
      </c>
      <c r="QL5" s="76">
        <f t="shared" si="741"/>
        <v>0</v>
      </c>
      <c r="QM5" s="76">
        <f t="shared" si="742"/>
        <v>0</v>
      </c>
      <c r="QN5" s="76">
        <f t="shared" si="743"/>
        <v>0</v>
      </c>
      <c r="QO5" s="76">
        <f t="shared" si="744"/>
        <v>0</v>
      </c>
      <c r="QP5" s="76">
        <f t="shared" si="745"/>
        <v>0</v>
      </c>
      <c r="QQ5" s="76">
        <f t="shared" si="746"/>
        <v>0</v>
      </c>
      <c r="QR5" s="76">
        <f t="shared" si="747"/>
        <v>0</v>
      </c>
      <c r="QS5" s="76">
        <f t="shared" si="748"/>
        <v>0</v>
      </c>
      <c r="QT5" s="76">
        <f t="shared" si="749"/>
        <v>0</v>
      </c>
      <c r="QU5" s="76">
        <f t="shared" si="750"/>
        <v>0</v>
      </c>
      <c r="QV5" s="76">
        <f t="shared" si="751"/>
        <v>0</v>
      </c>
      <c r="QW5" s="76">
        <f t="shared" si="752"/>
        <v>0</v>
      </c>
      <c r="QX5" s="76">
        <f t="shared" si="753"/>
        <v>0</v>
      </c>
      <c r="QY5" s="76">
        <f t="shared" si="754"/>
        <v>0</v>
      </c>
      <c r="QZ5" s="76">
        <f t="shared" si="755"/>
        <v>0</v>
      </c>
      <c r="RA5" s="76">
        <f t="shared" si="756"/>
        <v>0</v>
      </c>
      <c r="RB5" s="76">
        <f t="shared" si="757"/>
        <v>0</v>
      </c>
      <c r="RC5" s="76">
        <f t="shared" si="758"/>
        <v>0</v>
      </c>
      <c r="RD5" s="76">
        <f t="shared" si="759"/>
        <v>0</v>
      </c>
      <c r="RE5" s="76">
        <f t="shared" si="760"/>
        <v>0</v>
      </c>
      <c r="RF5" s="76">
        <f t="shared" si="761"/>
        <v>0</v>
      </c>
      <c r="RG5" s="76">
        <f t="shared" si="762"/>
        <v>0</v>
      </c>
      <c r="RH5" s="76">
        <f t="shared" si="763"/>
        <v>0</v>
      </c>
      <c r="RI5" s="76">
        <f t="shared" si="764"/>
        <v>0</v>
      </c>
      <c r="RJ5" s="76">
        <f t="shared" si="765"/>
        <v>0</v>
      </c>
      <c r="RK5" s="76">
        <f t="shared" si="766"/>
        <v>0</v>
      </c>
      <c r="RL5" s="76">
        <f t="shared" si="767"/>
        <v>0</v>
      </c>
      <c r="RM5" s="76">
        <f t="shared" si="768"/>
        <v>0</v>
      </c>
      <c r="RN5" s="76">
        <f t="shared" si="769"/>
        <v>0</v>
      </c>
      <c r="RO5" s="76">
        <f t="shared" si="770"/>
        <v>0</v>
      </c>
      <c r="RP5" s="76">
        <f t="shared" si="771"/>
        <v>0</v>
      </c>
      <c r="RQ5" s="76">
        <f t="shared" si="772"/>
        <v>0</v>
      </c>
      <c r="RR5" s="76">
        <f t="shared" si="773"/>
        <v>0</v>
      </c>
      <c r="RS5" s="76">
        <f t="shared" si="774"/>
        <v>0</v>
      </c>
      <c r="RT5" s="76">
        <f t="shared" si="775"/>
        <v>0</v>
      </c>
      <c r="RU5" s="76">
        <f t="shared" si="776"/>
        <v>0</v>
      </c>
      <c r="RW5" s="115">
        <f t="shared" si="831"/>
        <v>0</v>
      </c>
      <c r="RX5" s="115">
        <f t="shared" si="777"/>
        <v>0</v>
      </c>
      <c r="RY5" s="115">
        <f t="shared" si="778"/>
        <v>0</v>
      </c>
      <c r="RZ5" s="115">
        <f t="shared" si="779"/>
        <v>0</v>
      </c>
      <c r="SA5" s="115">
        <f t="shared" si="780"/>
        <v>0</v>
      </c>
      <c r="SB5" s="115">
        <f t="shared" si="781"/>
        <v>0</v>
      </c>
      <c r="SC5" s="115">
        <f t="shared" si="782"/>
        <v>0</v>
      </c>
      <c r="SD5" s="115">
        <f t="shared" si="783"/>
        <v>0</v>
      </c>
      <c r="SE5" s="115">
        <f t="shared" si="784"/>
        <v>0</v>
      </c>
      <c r="SF5" s="115">
        <f t="shared" si="785"/>
        <v>0</v>
      </c>
      <c r="SG5" s="115">
        <f t="shared" si="786"/>
        <v>0</v>
      </c>
      <c r="SH5" s="115">
        <f t="shared" si="787"/>
        <v>0</v>
      </c>
      <c r="SI5" s="115">
        <f t="shared" si="788"/>
        <v>0</v>
      </c>
      <c r="SJ5" s="115">
        <f t="shared" si="789"/>
        <v>0</v>
      </c>
      <c r="SK5" s="115">
        <f t="shared" si="790"/>
        <v>0</v>
      </c>
      <c r="SL5" s="115">
        <f t="shared" si="791"/>
        <v>0</v>
      </c>
      <c r="SM5" s="115">
        <f t="shared" si="792"/>
        <v>0</v>
      </c>
      <c r="SN5" s="115">
        <f t="shared" si="793"/>
        <v>0</v>
      </c>
      <c r="SO5" s="115">
        <f t="shared" si="794"/>
        <v>0</v>
      </c>
      <c r="SP5" s="115">
        <f t="shared" si="795"/>
        <v>0</v>
      </c>
      <c r="SQ5" s="115">
        <f t="shared" si="796"/>
        <v>0</v>
      </c>
      <c r="SR5" s="115">
        <f t="shared" si="797"/>
        <v>0</v>
      </c>
      <c r="SS5" s="115">
        <f t="shared" si="798"/>
        <v>0</v>
      </c>
      <c r="ST5" s="115">
        <f t="shared" si="799"/>
        <v>0</v>
      </c>
      <c r="SU5" s="115">
        <f t="shared" si="800"/>
        <v>0</v>
      </c>
      <c r="SV5" s="115">
        <f t="shared" si="801"/>
        <v>0</v>
      </c>
      <c r="SW5" s="115">
        <f t="shared" si="802"/>
        <v>0</v>
      </c>
      <c r="SX5" s="115">
        <f t="shared" si="803"/>
        <v>0</v>
      </c>
      <c r="SY5" s="115">
        <f t="shared" si="804"/>
        <v>0</v>
      </c>
      <c r="SZ5" s="115">
        <f t="shared" si="805"/>
        <v>0</v>
      </c>
      <c r="TA5" s="115">
        <f t="shared" si="806"/>
        <v>0</v>
      </c>
      <c r="TB5" s="115">
        <f t="shared" si="807"/>
        <v>0</v>
      </c>
      <c r="TC5" s="115">
        <f t="shared" si="808"/>
        <v>0</v>
      </c>
      <c r="TD5" s="115">
        <f t="shared" si="809"/>
        <v>0</v>
      </c>
      <c r="TE5" s="115">
        <f t="shared" si="810"/>
        <v>0</v>
      </c>
      <c r="TF5" s="115">
        <f t="shared" si="811"/>
        <v>0</v>
      </c>
      <c r="TG5" s="115">
        <f t="shared" si="812"/>
        <v>0</v>
      </c>
      <c r="TH5" s="115">
        <f t="shared" si="813"/>
        <v>0</v>
      </c>
      <c r="TI5" s="115">
        <f t="shared" si="814"/>
        <v>0</v>
      </c>
      <c r="TJ5" s="115">
        <f t="shared" si="815"/>
        <v>0</v>
      </c>
      <c r="TK5" s="115">
        <f t="shared" si="816"/>
        <v>0</v>
      </c>
      <c r="TL5" s="115">
        <f t="shared" si="817"/>
        <v>0</v>
      </c>
      <c r="TM5" s="115">
        <f t="shared" si="818"/>
        <v>0</v>
      </c>
      <c r="TN5" s="115">
        <f t="shared" si="819"/>
        <v>0</v>
      </c>
      <c r="TO5" s="115">
        <f t="shared" si="820"/>
        <v>0</v>
      </c>
      <c r="TP5" s="115">
        <f t="shared" si="821"/>
        <v>0</v>
      </c>
      <c r="TQ5" s="115">
        <f t="shared" si="822"/>
        <v>0</v>
      </c>
      <c r="TR5" s="115">
        <f t="shared" si="823"/>
        <v>0</v>
      </c>
      <c r="TS5" s="115">
        <f t="shared" si="824"/>
        <v>0</v>
      </c>
      <c r="TT5" s="115">
        <f t="shared" si="825"/>
        <v>0</v>
      </c>
      <c r="TU5" s="115">
        <f t="shared" si="826"/>
        <v>0</v>
      </c>
      <c r="TV5" s="116">
        <f t="shared" si="832"/>
        <v>0</v>
      </c>
    </row>
    <row r="6" spans="1:542" x14ac:dyDescent="0.25">
      <c r="A6" s="68" t="str">
        <f t="shared" si="412"/>
        <v>Anteil 10/70 FN4 VN4</v>
      </c>
      <c r="B6" s="68">
        <f t="shared" si="833"/>
        <v>10</v>
      </c>
      <c r="C6" s="68">
        <f t="shared" si="827"/>
        <v>10</v>
      </c>
      <c r="D6" s="69">
        <v>4</v>
      </c>
      <c r="E6" s="69" t="s">
        <v>1540</v>
      </c>
      <c r="F6" s="68" t="str">
        <f t="shared" si="413"/>
        <v>Sehr geehrte Frau FN4</v>
      </c>
      <c r="H6" s="68" t="str">
        <f t="shared" si="414"/>
        <v>VN4</v>
      </c>
      <c r="J6" s="70" t="s">
        <v>1548</v>
      </c>
      <c r="K6" s="71" t="s">
        <v>1605</v>
      </c>
      <c r="M6" s="68" t="str">
        <f t="shared" si="415"/>
        <v>FN4</v>
      </c>
      <c r="N6" s="69">
        <v>2221</v>
      </c>
      <c r="O6" s="68" t="str">
        <f t="shared" si="416"/>
        <v>Groß Schweinbarth</v>
      </c>
      <c r="P6" s="78"/>
      <c r="Q6" s="72"/>
      <c r="S6" s="69" t="str">
        <f t="shared" si="828"/>
        <v>VN4.FN4@un.org</v>
      </c>
      <c r="V6" s="68" t="str">
        <f t="shared" si="417"/>
        <v xml:space="preserve">    </v>
      </c>
      <c r="Z6" s="71">
        <v>1</v>
      </c>
      <c r="AA6" s="74">
        <f t="shared" si="418"/>
        <v>0</v>
      </c>
      <c r="AB6" s="75">
        <f t="shared" si="829"/>
        <v>0</v>
      </c>
      <c r="AC6" s="76">
        <v>0</v>
      </c>
      <c r="AD6" s="76">
        <f t="shared" si="419"/>
        <v>0</v>
      </c>
      <c r="AE6" s="76">
        <f t="shared" si="420"/>
        <v>0</v>
      </c>
      <c r="AF6" s="76"/>
      <c r="AG6" s="76">
        <f t="shared" si="421"/>
        <v>0</v>
      </c>
      <c r="AH6" s="77">
        <f t="shared" si="422"/>
        <v>0</v>
      </c>
      <c r="AI6" s="75">
        <f t="shared" si="423"/>
        <v>0</v>
      </c>
      <c r="AJ6" s="76">
        <f t="shared" si="424"/>
        <v>0</v>
      </c>
      <c r="AK6" s="76">
        <f t="shared" si="425"/>
        <v>0</v>
      </c>
      <c r="AL6" s="76">
        <f t="shared" si="426"/>
        <v>0</v>
      </c>
      <c r="AM6" s="76"/>
      <c r="AN6" s="76">
        <f t="shared" si="427"/>
        <v>0</v>
      </c>
      <c r="AO6" s="77">
        <f t="shared" si="428"/>
        <v>0</v>
      </c>
      <c r="AP6" s="75">
        <f t="shared" si="429"/>
        <v>0</v>
      </c>
      <c r="AQ6" s="76">
        <f t="shared" si="430"/>
        <v>0</v>
      </c>
      <c r="AR6" s="76">
        <f t="shared" si="431"/>
        <v>0</v>
      </c>
      <c r="AS6" s="76">
        <f t="shared" si="432"/>
        <v>0</v>
      </c>
      <c r="AT6" s="76"/>
      <c r="AU6" s="76">
        <f t="shared" si="433"/>
        <v>0</v>
      </c>
      <c r="AV6" s="77">
        <f t="shared" si="434"/>
        <v>0</v>
      </c>
      <c r="AW6" s="75">
        <f t="shared" si="435"/>
        <v>0</v>
      </c>
      <c r="AX6" s="76">
        <f t="shared" si="436"/>
        <v>0</v>
      </c>
      <c r="AY6" s="76">
        <f t="shared" si="437"/>
        <v>0</v>
      </c>
      <c r="AZ6" s="76">
        <f t="shared" si="438"/>
        <v>0</v>
      </c>
      <c r="BA6" s="76"/>
      <c r="BB6" s="76">
        <f t="shared" si="439"/>
        <v>0</v>
      </c>
      <c r="BC6" s="77">
        <f t="shared" si="440"/>
        <v>0</v>
      </c>
      <c r="BD6" s="75">
        <f t="shared" si="441"/>
        <v>0</v>
      </c>
      <c r="BE6" s="76">
        <f t="shared" si="442"/>
        <v>0</v>
      </c>
      <c r="BF6" s="76">
        <f t="shared" si="443"/>
        <v>0</v>
      </c>
      <c r="BG6" s="76">
        <f t="shared" si="444"/>
        <v>0</v>
      </c>
      <c r="BH6" s="76"/>
      <c r="BI6" s="76">
        <f t="shared" si="445"/>
        <v>0</v>
      </c>
      <c r="BJ6" s="77">
        <f t="shared" si="446"/>
        <v>0</v>
      </c>
      <c r="BK6" s="75">
        <f t="shared" si="447"/>
        <v>0</v>
      </c>
      <c r="BL6" s="76">
        <f t="shared" si="448"/>
        <v>0</v>
      </c>
      <c r="BM6" s="76">
        <f t="shared" si="449"/>
        <v>0</v>
      </c>
      <c r="BN6" s="76">
        <f t="shared" si="450"/>
        <v>0</v>
      </c>
      <c r="BO6" s="76"/>
      <c r="BP6" s="76">
        <f t="shared" si="451"/>
        <v>0</v>
      </c>
      <c r="BQ6" s="77">
        <f t="shared" si="452"/>
        <v>0</v>
      </c>
      <c r="BR6" s="75">
        <f t="shared" si="453"/>
        <v>0</v>
      </c>
      <c r="BS6" s="76">
        <f t="shared" si="454"/>
        <v>0</v>
      </c>
      <c r="BT6" s="76">
        <f t="shared" si="455"/>
        <v>0</v>
      </c>
      <c r="BU6" s="76">
        <f t="shared" si="456"/>
        <v>0</v>
      </c>
      <c r="BV6" s="76"/>
      <c r="BW6" s="76">
        <f t="shared" si="457"/>
        <v>0</v>
      </c>
      <c r="BX6" s="77">
        <f t="shared" si="458"/>
        <v>0</v>
      </c>
      <c r="BY6" s="75">
        <f t="shared" si="459"/>
        <v>0</v>
      </c>
      <c r="BZ6" s="76">
        <f t="shared" si="460"/>
        <v>0</v>
      </c>
      <c r="CA6" s="76">
        <f t="shared" si="461"/>
        <v>0</v>
      </c>
      <c r="CB6" s="76">
        <f t="shared" si="462"/>
        <v>0</v>
      </c>
      <c r="CC6" s="76"/>
      <c r="CD6" s="76">
        <f t="shared" si="463"/>
        <v>0</v>
      </c>
      <c r="CE6" s="77">
        <f t="shared" si="464"/>
        <v>0</v>
      </c>
      <c r="CF6" s="75">
        <f t="shared" si="465"/>
        <v>0</v>
      </c>
      <c r="CG6" s="76">
        <f t="shared" si="466"/>
        <v>0</v>
      </c>
      <c r="CH6" s="76">
        <f t="shared" si="467"/>
        <v>0</v>
      </c>
      <c r="CI6" s="76">
        <f t="shared" si="468"/>
        <v>0</v>
      </c>
      <c r="CJ6" s="76"/>
      <c r="CK6" s="76">
        <f t="shared" si="469"/>
        <v>0</v>
      </c>
      <c r="CL6" s="77">
        <f t="shared" si="470"/>
        <v>0</v>
      </c>
      <c r="CM6" s="75">
        <f t="shared" si="471"/>
        <v>0</v>
      </c>
      <c r="CN6" s="76">
        <f t="shared" si="472"/>
        <v>0</v>
      </c>
      <c r="CO6" s="76">
        <f t="shared" si="473"/>
        <v>0</v>
      </c>
      <c r="CP6" s="76">
        <f t="shared" si="474"/>
        <v>0</v>
      </c>
      <c r="CQ6" s="76"/>
      <c r="CR6" s="76">
        <f t="shared" si="475"/>
        <v>0</v>
      </c>
      <c r="CS6" s="77">
        <f t="shared" si="476"/>
        <v>0</v>
      </c>
      <c r="CT6" s="75">
        <f t="shared" si="477"/>
        <v>0</v>
      </c>
      <c r="CU6" s="76">
        <f t="shared" si="478"/>
        <v>0</v>
      </c>
      <c r="CV6" s="76">
        <f t="shared" si="479"/>
        <v>0</v>
      </c>
      <c r="CW6" s="76">
        <f t="shared" si="480"/>
        <v>0</v>
      </c>
      <c r="CX6" s="76"/>
      <c r="CY6" s="76">
        <f t="shared" si="481"/>
        <v>0</v>
      </c>
      <c r="CZ6" s="77">
        <f t="shared" si="482"/>
        <v>0</v>
      </c>
      <c r="DA6" s="75">
        <f t="shared" si="483"/>
        <v>0</v>
      </c>
      <c r="DB6" s="76">
        <f t="shared" si="484"/>
        <v>0</v>
      </c>
      <c r="DC6" s="76">
        <f t="shared" si="485"/>
        <v>0</v>
      </c>
      <c r="DD6" s="76">
        <f t="shared" si="486"/>
        <v>0</v>
      </c>
      <c r="DE6" s="76"/>
      <c r="DF6" s="76">
        <f t="shared" si="487"/>
        <v>0</v>
      </c>
      <c r="DG6" s="77">
        <f t="shared" si="488"/>
        <v>0</v>
      </c>
      <c r="DH6" s="75">
        <f t="shared" si="489"/>
        <v>0</v>
      </c>
      <c r="DI6" s="76">
        <f t="shared" si="490"/>
        <v>0</v>
      </c>
      <c r="DJ6" s="76">
        <f t="shared" si="491"/>
        <v>0</v>
      </c>
      <c r="DK6" s="76">
        <f t="shared" si="492"/>
        <v>0</v>
      </c>
      <c r="DL6" s="76"/>
      <c r="DM6" s="76">
        <f t="shared" si="493"/>
        <v>0</v>
      </c>
      <c r="DN6" s="77">
        <f t="shared" si="494"/>
        <v>0</v>
      </c>
      <c r="DO6" s="75">
        <f t="shared" si="495"/>
        <v>0</v>
      </c>
      <c r="DP6" s="76">
        <f t="shared" si="496"/>
        <v>0</v>
      </c>
      <c r="DQ6" s="76">
        <f t="shared" si="497"/>
        <v>0</v>
      </c>
      <c r="DR6" s="76">
        <f t="shared" si="498"/>
        <v>0</v>
      </c>
      <c r="DS6" s="76"/>
      <c r="DT6" s="76">
        <f t="shared" si="499"/>
        <v>0</v>
      </c>
      <c r="DU6" s="77">
        <f t="shared" si="500"/>
        <v>0</v>
      </c>
      <c r="DV6" s="75">
        <f t="shared" si="501"/>
        <v>0</v>
      </c>
      <c r="DW6" s="76">
        <f t="shared" si="502"/>
        <v>0</v>
      </c>
      <c r="DX6" s="76">
        <f t="shared" si="503"/>
        <v>0</v>
      </c>
      <c r="DY6" s="76">
        <f t="shared" si="504"/>
        <v>0</v>
      </c>
      <c r="DZ6" s="76"/>
      <c r="EA6" s="76">
        <f t="shared" si="505"/>
        <v>0</v>
      </c>
      <c r="EB6" s="77">
        <f t="shared" si="506"/>
        <v>0</v>
      </c>
      <c r="EC6" s="75">
        <f t="shared" si="507"/>
        <v>0</v>
      </c>
      <c r="ED6" s="76">
        <f t="shared" si="508"/>
        <v>0</v>
      </c>
      <c r="EE6" s="76">
        <f t="shared" si="509"/>
        <v>0</v>
      </c>
      <c r="EF6" s="76">
        <f t="shared" si="510"/>
        <v>0</v>
      </c>
      <c r="EG6" s="76"/>
      <c r="EH6" s="76">
        <f t="shared" si="511"/>
        <v>0</v>
      </c>
      <c r="EI6" s="77">
        <f t="shared" si="512"/>
        <v>0</v>
      </c>
      <c r="EJ6" s="75">
        <f t="shared" si="513"/>
        <v>0</v>
      </c>
      <c r="EK6" s="76">
        <f t="shared" si="514"/>
        <v>0</v>
      </c>
      <c r="EL6" s="76">
        <f t="shared" si="515"/>
        <v>0</v>
      </c>
      <c r="EM6" s="76">
        <f t="shared" si="516"/>
        <v>0</v>
      </c>
      <c r="EN6" s="76"/>
      <c r="EO6" s="76">
        <f t="shared" si="517"/>
        <v>0</v>
      </c>
      <c r="EP6" s="77">
        <f t="shared" si="518"/>
        <v>0</v>
      </c>
      <c r="EQ6" s="75">
        <f t="shared" si="519"/>
        <v>0</v>
      </c>
      <c r="ER6" s="76">
        <f t="shared" si="520"/>
        <v>0</v>
      </c>
      <c r="ES6" s="76">
        <f t="shared" si="521"/>
        <v>0</v>
      </c>
      <c r="ET6" s="76">
        <f t="shared" si="522"/>
        <v>0</v>
      </c>
      <c r="EU6" s="76"/>
      <c r="EV6" s="76">
        <f t="shared" si="523"/>
        <v>0</v>
      </c>
      <c r="EW6" s="77">
        <f t="shared" si="524"/>
        <v>0</v>
      </c>
      <c r="EX6" s="75">
        <f t="shared" si="525"/>
        <v>0</v>
      </c>
      <c r="EY6" s="76">
        <f t="shared" si="526"/>
        <v>0</v>
      </c>
      <c r="EZ6" s="76">
        <f t="shared" si="527"/>
        <v>0</v>
      </c>
      <c r="FA6" s="76">
        <f t="shared" si="528"/>
        <v>0</v>
      </c>
      <c r="FB6" s="76"/>
      <c r="FC6" s="76">
        <f t="shared" si="529"/>
        <v>0</v>
      </c>
      <c r="FD6" s="77">
        <f t="shared" si="530"/>
        <v>0</v>
      </c>
      <c r="FE6" s="75">
        <f t="shared" si="531"/>
        <v>0</v>
      </c>
      <c r="FF6" s="76">
        <f t="shared" si="532"/>
        <v>0</v>
      </c>
      <c r="FG6" s="76">
        <f t="shared" si="533"/>
        <v>0</v>
      </c>
      <c r="FH6" s="76">
        <f t="shared" si="534"/>
        <v>0</v>
      </c>
      <c r="FI6" s="76"/>
      <c r="FJ6" s="76">
        <f t="shared" si="535"/>
        <v>0</v>
      </c>
      <c r="FK6" s="77">
        <f t="shared" si="536"/>
        <v>0</v>
      </c>
      <c r="FL6" s="75">
        <f t="shared" si="537"/>
        <v>0</v>
      </c>
      <c r="FM6" s="76">
        <f t="shared" si="538"/>
        <v>0</v>
      </c>
      <c r="FN6" s="76">
        <f t="shared" si="539"/>
        <v>0</v>
      </c>
      <c r="FO6" s="76">
        <f t="shared" si="540"/>
        <v>0</v>
      </c>
      <c r="FP6" s="76"/>
      <c r="FQ6" s="76">
        <f t="shared" si="541"/>
        <v>0</v>
      </c>
      <c r="FR6" s="77">
        <f t="shared" si="542"/>
        <v>0</v>
      </c>
      <c r="FS6" s="75">
        <f t="shared" si="543"/>
        <v>0</v>
      </c>
      <c r="FT6" s="76">
        <f t="shared" si="544"/>
        <v>0</v>
      </c>
      <c r="FU6" s="76">
        <f t="shared" si="545"/>
        <v>0</v>
      </c>
      <c r="FV6" s="76">
        <f t="shared" si="546"/>
        <v>0</v>
      </c>
      <c r="FW6" s="76"/>
      <c r="FX6" s="76">
        <f t="shared" si="547"/>
        <v>0</v>
      </c>
      <c r="FY6" s="77">
        <f t="shared" si="548"/>
        <v>0</v>
      </c>
      <c r="FZ6" s="75">
        <f t="shared" si="549"/>
        <v>0</v>
      </c>
      <c r="GA6" s="76">
        <f t="shared" si="550"/>
        <v>0</v>
      </c>
      <c r="GB6" s="76">
        <f t="shared" si="551"/>
        <v>0</v>
      </c>
      <c r="GC6" s="76">
        <f t="shared" si="552"/>
        <v>0</v>
      </c>
      <c r="GD6" s="76"/>
      <c r="GE6" s="76">
        <f t="shared" si="553"/>
        <v>0</v>
      </c>
      <c r="GF6" s="77">
        <f t="shared" si="554"/>
        <v>0</v>
      </c>
      <c r="GG6" s="75">
        <f t="shared" si="555"/>
        <v>0</v>
      </c>
      <c r="GH6" s="76">
        <f t="shared" si="556"/>
        <v>0</v>
      </c>
      <c r="GI6" s="76">
        <f t="shared" si="557"/>
        <v>0</v>
      </c>
      <c r="GJ6" s="76">
        <f t="shared" si="558"/>
        <v>0</v>
      </c>
      <c r="GK6" s="76"/>
      <c r="GL6" s="76">
        <f t="shared" si="559"/>
        <v>0</v>
      </c>
      <c r="GM6" s="77">
        <f t="shared" si="560"/>
        <v>0</v>
      </c>
      <c r="GN6" s="75">
        <f t="shared" si="561"/>
        <v>0</v>
      </c>
      <c r="GO6" s="76">
        <f t="shared" si="562"/>
        <v>0</v>
      </c>
      <c r="GP6" s="76">
        <f t="shared" si="563"/>
        <v>0</v>
      </c>
      <c r="GQ6" s="76">
        <f t="shared" si="564"/>
        <v>0</v>
      </c>
      <c r="GR6" s="76"/>
      <c r="GS6" s="76">
        <f t="shared" si="565"/>
        <v>0</v>
      </c>
      <c r="GT6" s="77">
        <f t="shared" si="566"/>
        <v>0</v>
      </c>
      <c r="GU6" s="75">
        <f t="shared" si="567"/>
        <v>0</v>
      </c>
      <c r="GV6" s="76">
        <f t="shared" si="568"/>
        <v>0</v>
      </c>
      <c r="GW6" s="76">
        <f t="shared" si="569"/>
        <v>0</v>
      </c>
      <c r="GX6" s="76">
        <f t="shared" si="570"/>
        <v>0</v>
      </c>
      <c r="GY6" s="76"/>
      <c r="GZ6" s="76">
        <f t="shared" si="571"/>
        <v>0</v>
      </c>
      <c r="HA6" s="77">
        <f t="shared" si="572"/>
        <v>0</v>
      </c>
      <c r="HB6" s="75">
        <f t="shared" si="573"/>
        <v>0</v>
      </c>
      <c r="HC6" s="76">
        <f t="shared" si="574"/>
        <v>0</v>
      </c>
      <c r="HD6" s="76">
        <f t="shared" si="575"/>
        <v>0</v>
      </c>
      <c r="HE6" s="76">
        <f t="shared" si="576"/>
        <v>0</v>
      </c>
      <c r="HF6" s="76"/>
      <c r="HG6" s="76">
        <f t="shared" si="577"/>
        <v>0</v>
      </c>
      <c r="HH6" s="77">
        <f t="shared" si="578"/>
        <v>0</v>
      </c>
      <c r="HI6" s="75">
        <f t="shared" si="579"/>
        <v>0</v>
      </c>
      <c r="HJ6" s="76">
        <f t="shared" si="580"/>
        <v>0</v>
      </c>
      <c r="HK6" s="76">
        <f t="shared" si="581"/>
        <v>0</v>
      </c>
      <c r="HL6" s="76">
        <f t="shared" si="582"/>
        <v>0</v>
      </c>
      <c r="HM6" s="76"/>
      <c r="HN6" s="76">
        <f t="shared" si="583"/>
        <v>0</v>
      </c>
      <c r="HO6" s="77">
        <f t="shared" si="584"/>
        <v>0</v>
      </c>
      <c r="HP6" s="75">
        <f t="shared" si="585"/>
        <v>0</v>
      </c>
      <c r="HQ6" s="76">
        <f t="shared" si="586"/>
        <v>0</v>
      </c>
      <c r="HR6" s="76">
        <f t="shared" si="587"/>
        <v>0</v>
      </c>
      <c r="HS6" s="76">
        <f t="shared" si="588"/>
        <v>0</v>
      </c>
      <c r="HT6" s="76"/>
      <c r="HU6" s="76">
        <f t="shared" si="589"/>
        <v>0</v>
      </c>
      <c r="HV6" s="77">
        <f t="shared" si="590"/>
        <v>0</v>
      </c>
      <c r="HW6" s="75">
        <f t="shared" si="591"/>
        <v>0</v>
      </c>
      <c r="HX6" s="76">
        <f t="shared" si="592"/>
        <v>0</v>
      </c>
      <c r="HY6" s="76">
        <f t="shared" si="593"/>
        <v>0</v>
      </c>
      <c r="HZ6" s="76">
        <f t="shared" si="594"/>
        <v>0</v>
      </c>
      <c r="IA6" s="76"/>
      <c r="IB6" s="76">
        <f t="shared" si="595"/>
        <v>0</v>
      </c>
      <c r="IC6" s="77">
        <f t="shared" si="596"/>
        <v>0</v>
      </c>
      <c r="ID6" s="75">
        <f t="shared" si="597"/>
        <v>0</v>
      </c>
      <c r="IE6" s="76">
        <f t="shared" si="598"/>
        <v>0</v>
      </c>
      <c r="IF6" s="76">
        <f t="shared" si="599"/>
        <v>0</v>
      </c>
      <c r="IG6" s="76">
        <f t="shared" si="600"/>
        <v>0</v>
      </c>
      <c r="IH6" s="76"/>
      <c r="II6" s="76">
        <f t="shared" si="601"/>
        <v>0</v>
      </c>
      <c r="IJ6" s="77">
        <f t="shared" si="602"/>
        <v>0</v>
      </c>
      <c r="IK6" s="75">
        <f t="shared" si="603"/>
        <v>0</v>
      </c>
      <c r="IL6" s="76">
        <f t="shared" si="604"/>
        <v>0</v>
      </c>
      <c r="IM6" s="76">
        <f t="shared" si="605"/>
        <v>0</v>
      </c>
      <c r="IN6" s="76">
        <f t="shared" si="606"/>
        <v>0</v>
      </c>
      <c r="IO6" s="76"/>
      <c r="IP6" s="76">
        <f t="shared" si="607"/>
        <v>0</v>
      </c>
      <c r="IQ6" s="77">
        <f t="shared" si="608"/>
        <v>0</v>
      </c>
      <c r="IR6" s="75">
        <f t="shared" si="609"/>
        <v>0</v>
      </c>
      <c r="IS6" s="76">
        <f t="shared" si="610"/>
        <v>0</v>
      </c>
      <c r="IT6" s="76">
        <f t="shared" si="611"/>
        <v>0</v>
      </c>
      <c r="IU6" s="76">
        <f t="shared" si="612"/>
        <v>0</v>
      </c>
      <c r="IV6" s="76"/>
      <c r="IW6" s="76">
        <f t="shared" si="613"/>
        <v>0</v>
      </c>
      <c r="IX6" s="77">
        <f t="shared" si="614"/>
        <v>0</v>
      </c>
      <c r="IY6" s="75">
        <f t="shared" si="615"/>
        <v>0</v>
      </c>
      <c r="IZ6" s="76">
        <f t="shared" si="616"/>
        <v>0</v>
      </c>
      <c r="JA6" s="76">
        <f t="shared" si="617"/>
        <v>0</v>
      </c>
      <c r="JB6" s="76">
        <f t="shared" si="618"/>
        <v>0</v>
      </c>
      <c r="JC6" s="76"/>
      <c r="JD6" s="76">
        <f t="shared" si="619"/>
        <v>0</v>
      </c>
      <c r="JE6" s="77">
        <f t="shared" si="620"/>
        <v>0</v>
      </c>
      <c r="JF6" s="75">
        <f t="shared" si="621"/>
        <v>0</v>
      </c>
      <c r="JG6" s="76">
        <f t="shared" si="622"/>
        <v>0</v>
      </c>
      <c r="JH6" s="76">
        <f t="shared" si="623"/>
        <v>0</v>
      </c>
      <c r="JI6" s="76">
        <f t="shared" si="624"/>
        <v>0</v>
      </c>
      <c r="JJ6" s="76"/>
      <c r="JK6" s="76">
        <f t="shared" si="625"/>
        <v>0</v>
      </c>
      <c r="JL6" s="77">
        <f t="shared" si="626"/>
        <v>0</v>
      </c>
      <c r="JM6" s="75">
        <f t="shared" si="627"/>
        <v>0</v>
      </c>
      <c r="JN6" s="76">
        <f t="shared" si="628"/>
        <v>0</v>
      </c>
      <c r="JO6" s="76">
        <f t="shared" si="629"/>
        <v>0</v>
      </c>
      <c r="JP6" s="76">
        <f t="shared" si="630"/>
        <v>0</v>
      </c>
      <c r="JQ6" s="76"/>
      <c r="JR6" s="76">
        <f t="shared" si="631"/>
        <v>0</v>
      </c>
      <c r="JS6" s="77">
        <f t="shared" si="632"/>
        <v>0</v>
      </c>
      <c r="JT6" s="75">
        <f t="shared" si="633"/>
        <v>0</v>
      </c>
      <c r="JU6" s="76">
        <f t="shared" si="634"/>
        <v>0</v>
      </c>
      <c r="JV6" s="76">
        <f t="shared" si="635"/>
        <v>0</v>
      </c>
      <c r="JW6" s="76">
        <f t="shared" si="636"/>
        <v>0</v>
      </c>
      <c r="JX6" s="76"/>
      <c r="JY6" s="76">
        <f t="shared" si="637"/>
        <v>0</v>
      </c>
      <c r="JZ6" s="77">
        <f t="shared" si="638"/>
        <v>0</v>
      </c>
      <c r="KA6" s="75">
        <f t="shared" si="639"/>
        <v>0</v>
      </c>
      <c r="KB6" s="76">
        <f t="shared" si="640"/>
        <v>0</v>
      </c>
      <c r="KC6" s="76">
        <f t="shared" si="641"/>
        <v>0</v>
      </c>
      <c r="KD6" s="76">
        <f t="shared" si="642"/>
        <v>0</v>
      </c>
      <c r="KE6" s="76"/>
      <c r="KF6" s="76">
        <f t="shared" si="643"/>
        <v>0</v>
      </c>
      <c r="KG6" s="77">
        <f t="shared" si="644"/>
        <v>0</v>
      </c>
      <c r="KH6" s="75">
        <f t="shared" si="645"/>
        <v>0</v>
      </c>
      <c r="KI6" s="76">
        <f t="shared" si="646"/>
        <v>0</v>
      </c>
      <c r="KJ6" s="76">
        <f t="shared" si="647"/>
        <v>0</v>
      </c>
      <c r="KK6" s="76">
        <f t="shared" si="648"/>
        <v>0</v>
      </c>
      <c r="KL6" s="76"/>
      <c r="KM6" s="76">
        <f t="shared" si="649"/>
        <v>0</v>
      </c>
      <c r="KN6" s="77">
        <f t="shared" si="650"/>
        <v>0</v>
      </c>
      <c r="KO6" s="75">
        <f t="shared" si="651"/>
        <v>0</v>
      </c>
      <c r="KP6" s="76">
        <f t="shared" si="652"/>
        <v>0</v>
      </c>
      <c r="KQ6" s="76">
        <f t="shared" si="653"/>
        <v>0</v>
      </c>
      <c r="KR6" s="76">
        <f t="shared" si="654"/>
        <v>0</v>
      </c>
      <c r="KS6" s="76"/>
      <c r="KT6" s="76">
        <f t="shared" si="655"/>
        <v>0</v>
      </c>
      <c r="KU6" s="77">
        <f t="shared" si="656"/>
        <v>0</v>
      </c>
      <c r="KV6" s="75">
        <f t="shared" si="657"/>
        <v>0</v>
      </c>
      <c r="KW6" s="76">
        <f t="shared" si="658"/>
        <v>0</v>
      </c>
      <c r="KX6" s="76">
        <f t="shared" si="659"/>
        <v>0</v>
      </c>
      <c r="KY6" s="76">
        <f t="shared" si="660"/>
        <v>0</v>
      </c>
      <c r="KZ6" s="76"/>
      <c r="LA6" s="76">
        <f t="shared" si="661"/>
        <v>0</v>
      </c>
      <c r="LB6" s="77">
        <f t="shared" si="662"/>
        <v>0</v>
      </c>
      <c r="LC6" s="75">
        <f t="shared" si="663"/>
        <v>0</v>
      </c>
      <c r="LD6" s="76">
        <f t="shared" si="664"/>
        <v>0</v>
      </c>
      <c r="LE6" s="76">
        <f t="shared" si="665"/>
        <v>0</v>
      </c>
      <c r="LF6" s="76">
        <f t="shared" si="666"/>
        <v>0</v>
      </c>
      <c r="LG6" s="76"/>
      <c r="LH6" s="76">
        <f t="shared" si="667"/>
        <v>0</v>
      </c>
      <c r="LI6" s="77">
        <f t="shared" si="668"/>
        <v>0</v>
      </c>
      <c r="LJ6" s="75">
        <f t="shared" si="669"/>
        <v>0</v>
      </c>
      <c r="LK6" s="76">
        <f t="shared" si="670"/>
        <v>0</v>
      </c>
      <c r="LL6" s="76">
        <f t="shared" si="671"/>
        <v>0</v>
      </c>
      <c r="LM6" s="76">
        <f t="shared" si="672"/>
        <v>0</v>
      </c>
      <c r="LN6" s="76"/>
      <c r="LO6" s="76">
        <f t="shared" si="673"/>
        <v>0</v>
      </c>
      <c r="LP6" s="77">
        <f t="shared" si="674"/>
        <v>0</v>
      </c>
      <c r="LQ6" s="75">
        <f t="shared" si="675"/>
        <v>0</v>
      </c>
      <c r="LR6" s="76">
        <f t="shared" si="676"/>
        <v>0</v>
      </c>
      <c r="LS6" s="76">
        <f t="shared" si="677"/>
        <v>0</v>
      </c>
      <c r="LT6" s="76">
        <f t="shared" si="678"/>
        <v>0</v>
      </c>
      <c r="LU6" s="76"/>
      <c r="LV6" s="76">
        <f t="shared" si="679"/>
        <v>0</v>
      </c>
      <c r="LW6" s="77">
        <f t="shared" si="680"/>
        <v>0</v>
      </c>
      <c r="LX6" s="75">
        <f t="shared" si="681"/>
        <v>0</v>
      </c>
      <c r="LY6" s="76">
        <f t="shared" si="682"/>
        <v>0</v>
      </c>
      <c r="LZ6" s="76">
        <f t="shared" si="683"/>
        <v>0</v>
      </c>
      <c r="MA6" s="76">
        <f t="shared" si="684"/>
        <v>0</v>
      </c>
      <c r="MB6" s="76"/>
      <c r="MC6" s="76">
        <f t="shared" si="685"/>
        <v>0</v>
      </c>
      <c r="MD6" s="77">
        <f t="shared" si="686"/>
        <v>0</v>
      </c>
      <c r="ME6" s="75">
        <f t="shared" si="687"/>
        <v>0</v>
      </c>
      <c r="MF6" s="76">
        <f t="shared" si="688"/>
        <v>0</v>
      </c>
      <c r="MG6" s="76">
        <f t="shared" si="689"/>
        <v>0</v>
      </c>
      <c r="MH6" s="76">
        <f t="shared" si="690"/>
        <v>0</v>
      </c>
      <c r="MI6" s="76"/>
      <c r="MJ6" s="76">
        <f t="shared" si="691"/>
        <v>0</v>
      </c>
      <c r="MK6" s="77">
        <f t="shared" si="692"/>
        <v>0</v>
      </c>
      <c r="ML6" s="75">
        <f t="shared" si="693"/>
        <v>0</v>
      </c>
      <c r="MM6" s="76">
        <f t="shared" si="694"/>
        <v>0</v>
      </c>
      <c r="MN6" s="76">
        <f t="shared" si="695"/>
        <v>0</v>
      </c>
      <c r="MO6" s="76">
        <f t="shared" si="696"/>
        <v>0</v>
      </c>
      <c r="MP6" s="76"/>
      <c r="MQ6" s="76">
        <f t="shared" si="697"/>
        <v>0</v>
      </c>
      <c r="MR6" s="77">
        <f t="shared" si="698"/>
        <v>0</v>
      </c>
      <c r="MS6" s="75">
        <f t="shared" si="699"/>
        <v>0</v>
      </c>
      <c r="MT6" s="76">
        <f t="shared" si="700"/>
        <v>0</v>
      </c>
      <c r="MU6" s="76">
        <f t="shared" si="701"/>
        <v>0</v>
      </c>
      <c r="MV6" s="76">
        <f t="shared" si="702"/>
        <v>0</v>
      </c>
      <c r="MW6" s="76"/>
      <c r="MX6" s="76">
        <f t="shared" si="703"/>
        <v>0</v>
      </c>
      <c r="MY6" s="77">
        <f t="shared" si="704"/>
        <v>0</v>
      </c>
      <c r="MZ6" s="75">
        <f t="shared" si="705"/>
        <v>0</v>
      </c>
      <c r="NA6" s="76">
        <f t="shared" si="706"/>
        <v>0</v>
      </c>
      <c r="NB6" s="76">
        <f t="shared" si="707"/>
        <v>0</v>
      </c>
      <c r="NC6" s="76">
        <f t="shared" si="708"/>
        <v>0</v>
      </c>
      <c r="ND6" s="76"/>
      <c r="NE6" s="76">
        <f t="shared" si="709"/>
        <v>0</v>
      </c>
      <c r="NF6" s="77">
        <f t="shared" si="710"/>
        <v>0</v>
      </c>
      <c r="NG6" s="75">
        <f t="shared" si="711"/>
        <v>0</v>
      </c>
      <c r="NH6" s="76">
        <f t="shared" si="712"/>
        <v>0</v>
      </c>
      <c r="NI6" s="76">
        <f t="shared" si="713"/>
        <v>0</v>
      </c>
      <c r="NJ6" s="76">
        <f t="shared" si="714"/>
        <v>0</v>
      </c>
      <c r="NK6" s="76"/>
      <c r="NL6" s="76">
        <f t="shared" si="715"/>
        <v>0</v>
      </c>
      <c r="NM6" s="77">
        <f t="shared" si="716"/>
        <v>0</v>
      </c>
      <c r="NN6" s="75">
        <f t="shared" si="717"/>
        <v>0</v>
      </c>
      <c r="NO6" s="76">
        <f t="shared" si="718"/>
        <v>0</v>
      </c>
      <c r="NP6" s="76">
        <f t="shared" si="719"/>
        <v>0</v>
      </c>
      <c r="NQ6" s="76">
        <f t="shared" si="720"/>
        <v>0</v>
      </c>
      <c r="NR6" s="76"/>
      <c r="NS6" s="76">
        <f t="shared" si="721"/>
        <v>0</v>
      </c>
      <c r="NT6" s="77">
        <f t="shared" si="722"/>
        <v>0</v>
      </c>
      <c r="NU6" s="72"/>
      <c r="NV6" s="115">
        <f t="shared" si="723"/>
        <v>0</v>
      </c>
      <c r="NW6" s="115">
        <f t="shared" si="723"/>
        <v>0</v>
      </c>
      <c r="NX6" s="115">
        <f t="shared" si="723"/>
        <v>0</v>
      </c>
      <c r="NY6" s="115">
        <f t="shared" si="723"/>
        <v>0</v>
      </c>
      <c r="NZ6" s="115">
        <f t="shared" si="723"/>
        <v>0</v>
      </c>
      <c r="OA6" s="115">
        <f t="shared" si="723"/>
        <v>0</v>
      </c>
      <c r="OB6" s="115">
        <f t="shared" si="723"/>
        <v>0</v>
      </c>
      <c r="OC6" s="115">
        <f t="shared" si="723"/>
        <v>0</v>
      </c>
      <c r="OD6" s="115">
        <f t="shared" si="723"/>
        <v>0</v>
      </c>
      <c r="OE6" s="115">
        <f t="shared" si="723"/>
        <v>0</v>
      </c>
      <c r="OF6" s="115">
        <f t="shared" si="724"/>
        <v>0</v>
      </c>
      <c r="OG6" s="115">
        <f t="shared" si="724"/>
        <v>0</v>
      </c>
      <c r="OH6" s="115">
        <f t="shared" si="724"/>
        <v>0</v>
      </c>
      <c r="OI6" s="115">
        <f t="shared" si="724"/>
        <v>0</v>
      </c>
      <c r="OJ6" s="115">
        <f t="shared" si="724"/>
        <v>0</v>
      </c>
      <c r="OK6" s="115">
        <f t="shared" si="724"/>
        <v>0</v>
      </c>
      <c r="OL6" s="115">
        <f t="shared" si="724"/>
        <v>0</v>
      </c>
      <c r="OM6" s="115">
        <f t="shared" si="724"/>
        <v>0</v>
      </c>
      <c r="ON6" s="115">
        <f t="shared" si="724"/>
        <v>0</v>
      </c>
      <c r="OO6" s="115">
        <f t="shared" si="724"/>
        <v>0</v>
      </c>
      <c r="OP6" s="115">
        <f t="shared" si="724"/>
        <v>0</v>
      </c>
      <c r="OQ6" s="115">
        <f t="shared" si="725"/>
        <v>0</v>
      </c>
      <c r="OR6" s="115">
        <f t="shared" si="725"/>
        <v>0</v>
      </c>
      <c r="OS6" s="115">
        <f t="shared" si="725"/>
        <v>0</v>
      </c>
      <c r="OT6" s="115">
        <f t="shared" si="725"/>
        <v>0</v>
      </c>
      <c r="OU6" s="115">
        <f t="shared" si="725"/>
        <v>0</v>
      </c>
      <c r="OV6" s="115">
        <f t="shared" si="725"/>
        <v>0</v>
      </c>
      <c r="OW6" s="115">
        <f t="shared" si="725"/>
        <v>0</v>
      </c>
      <c r="OX6" s="115">
        <f t="shared" si="725"/>
        <v>0</v>
      </c>
      <c r="OY6" s="115">
        <f t="shared" si="725"/>
        <v>0</v>
      </c>
      <c r="OZ6" s="115">
        <f t="shared" si="725"/>
        <v>0</v>
      </c>
      <c r="PA6" s="115">
        <f t="shared" si="725"/>
        <v>0</v>
      </c>
      <c r="PB6" s="115">
        <f t="shared" si="725"/>
        <v>0</v>
      </c>
      <c r="PC6" s="115">
        <f t="shared" si="725"/>
        <v>0</v>
      </c>
      <c r="PD6" s="115">
        <f t="shared" si="725"/>
        <v>0</v>
      </c>
      <c r="PE6" s="115">
        <f t="shared" si="725"/>
        <v>0</v>
      </c>
      <c r="PF6" s="115">
        <f t="shared" si="725"/>
        <v>0</v>
      </c>
      <c r="PG6" s="115">
        <f t="shared" si="725"/>
        <v>0</v>
      </c>
      <c r="PH6" s="115">
        <f t="shared" si="725"/>
        <v>0</v>
      </c>
      <c r="PI6" s="115">
        <f t="shared" si="725"/>
        <v>0</v>
      </c>
      <c r="PJ6" s="115">
        <f t="shared" si="725"/>
        <v>0</v>
      </c>
      <c r="PK6" s="115">
        <f t="shared" si="725"/>
        <v>0</v>
      </c>
      <c r="PL6" s="115">
        <f t="shared" si="725"/>
        <v>0</v>
      </c>
      <c r="PM6" s="115">
        <f t="shared" si="725"/>
        <v>0</v>
      </c>
      <c r="PN6" s="115">
        <f t="shared" si="725"/>
        <v>0</v>
      </c>
      <c r="PO6" s="115">
        <f t="shared" si="725"/>
        <v>0</v>
      </c>
      <c r="PP6" s="115">
        <f t="shared" si="725"/>
        <v>0</v>
      </c>
      <c r="PQ6" s="115">
        <f t="shared" si="725"/>
        <v>0</v>
      </c>
      <c r="PR6" s="115">
        <f t="shared" si="725"/>
        <v>0</v>
      </c>
      <c r="PS6" s="115">
        <f t="shared" si="725"/>
        <v>0</v>
      </c>
      <c r="PT6" s="115">
        <f t="shared" si="725"/>
        <v>0</v>
      </c>
      <c r="PU6" s="116">
        <f t="shared" si="830"/>
        <v>0</v>
      </c>
      <c r="PV6" s="116"/>
      <c r="PW6" s="76">
        <f t="shared" si="726"/>
        <v>0</v>
      </c>
      <c r="PX6" s="76">
        <f t="shared" si="727"/>
        <v>0</v>
      </c>
      <c r="PY6" s="76">
        <f t="shared" si="728"/>
        <v>0</v>
      </c>
      <c r="PZ6" s="76">
        <f t="shared" si="729"/>
        <v>0</v>
      </c>
      <c r="QA6" s="76">
        <f t="shared" si="730"/>
        <v>0</v>
      </c>
      <c r="QB6" s="76">
        <f t="shared" si="731"/>
        <v>0</v>
      </c>
      <c r="QC6" s="76">
        <f t="shared" si="732"/>
        <v>0</v>
      </c>
      <c r="QD6" s="76">
        <f t="shared" si="733"/>
        <v>0</v>
      </c>
      <c r="QE6" s="76">
        <f t="shared" si="734"/>
        <v>0</v>
      </c>
      <c r="QF6" s="76">
        <f t="shared" si="735"/>
        <v>0</v>
      </c>
      <c r="QG6" s="76">
        <f t="shared" si="736"/>
        <v>0</v>
      </c>
      <c r="QH6" s="76">
        <f t="shared" si="737"/>
        <v>0</v>
      </c>
      <c r="QI6" s="76">
        <f t="shared" si="738"/>
        <v>0</v>
      </c>
      <c r="QJ6" s="76">
        <f t="shared" si="739"/>
        <v>0</v>
      </c>
      <c r="QK6" s="76">
        <f t="shared" si="740"/>
        <v>0</v>
      </c>
      <c r="QL6" s="76">
        <f t="shared" si="741"/>
        <v>0</v>
      </c>
      <c r="QM6" s="76">
        <f t="shared" si="742"/>
        <v>0</v>
      </c>
      <c r="QN6" s="76">
        <f t="shared" si="743"/>
        <v>0</v>
      </c>
      <c r="QO6" s="76">
        <f t="shared" si="744"/>
        <v>0</v>
      </c>
      <c r="QP6" s="76">
        <f t="shared" si="745"/>
        <v>0</v>
      </c>
      <c r="QQ6" s="76">
        <f t="shared" si="746"/>
        <v>0</v>
      </c>
      <c r="QR6" s="76">
        <f t="shared" si="747"/>
        <v>0</v>
      </c>
      <c r="QS6" s="76">
        <f t="shared" si="748"/>
        <v>0</v>
      </c>
      <c r="QT6" s="76">
        <f t="shared" si="749"/>
        <v>0</v>
      </c>
      <c r="QU6" s="76">
        <f t="shared" si="750"/>
        <v>0</v>
      </c>
      <c r="QV6" s="76">
        <f t="shared" si="751"/>
        <v>0</v>
      </c>
      <c r="QW6" s="76">
        <f t="shared" si="752"/>
        <v>0</v>
      </c>
      <c r="QX6" s="76">
        <f t="shared" si="753"/>
        <v>0</v>
      </c>
      <c r="QY6" s="76">
        <f t="shared" si="754"/>
        <v>0</v>
      </c>
      <c r="QZ6" s="76">
        <f t="shared" si="755"/>
        <v>0</v>
      </c>
      <c r="RA6" s="76">
        <f t="shared" si="756"/>
        <v>0</v>
      </c>
      <c r="RB6" s="76">
        <f t="shared" si="757"/>
        <v>0</v>
      </c>
      <c r="RC6" s="76">
        <f t="shared" si="758"/>
        <v>0</v>
      </c>
      <c r="RD6" s="76">
        <f t="shared" si="759"/>
        <v>0</v>
      </c>
      <c r="RE6" s="76">
        <f t="shared" si="760"/>
        <v>0</v>
      </c>
      <c r="RF6" s="76">
        <f t="shared" si="761"/>
        <v>0</v>
      </c>
      <c r="RG6" s="76">
        <f t="shared" si="762"/>
        <v>0</v>
      </c>
      <c r="RH6" s="76">
        <f t="shared" si="763"/>
        <v>0</v>
      </c>
      <c r="RI6" s="76">
        <f t="shared" si="764"/>
        <v>0</v>
      </c>
      <c r="RJ6" s="76">
        <f t="shared" si="765"/>
        <v>0</v>
      </c>
      <c r="RK6" s="76">
        <f t="shared" si="766"/>
        <v>0</v>
      </c>
      <c r="RL6" s="76">
        <f t="shared" si="767"/>
        <v>0</v>
      </c>
      <c r="RM6" s="76">
        <f t="shared" si="768"/>
        <v>0</v>
      </c>
      <c r="RN6" s="76">
        <f t="shared" si="769"/>
        <v>0</v>
      </c>
      <c r="RO6" s="76">
        <f t="shared" si="770"/>
        <v>0</v>
      </c>
      <c r="RP6" s="76">
        <f t="shared" si="771"/>
        <v>0</v>
      </c>
      <c r="RQ6" s="76">
        <f t="shared" si="772"/>
        <v>0</v>
      </c>
      <c r="RR6" s="76">
        <f t="shared" si="773"/>
        <v>0</v>
      </c>
      <c r="RS6" s="76">
        <f t="shared" si="774"/>
        <v>0</v>
      </c>
      <c r="RT6" s="76">
        <f t="shared" si="775"/>
        <v>0</v>
      </c>
      <c r="RU6" s="76">
        <f t="shared" si="776"/>
        <v>0</v>
      </c>
      <c r="RW6" s="115">
        <f t="shared" si="831"/>
        <v>0</v>
      </c>
      <c r="RX6" s="115">
        <f t="shared" si="777"/>
        <v>0</v>
      </c>
      <c r="RY6" s="115">
        <f t="shared" si="778"/>
        <v>0</v>
      </c>
      <c r="RZ6" s="115">
        <f t="shared" si="779"/>
        <v>0</v>
      </c>
      <c r="SA6" s="115">
        <f t="shared" si="780"/>
        <v>0</v>
      </c>
      <c r="SB6" s="115">
        <f t="shared" si="781"/>
        <v>0</v>
      </c>
      <c r="SC6" s="115">
        <f t="shared" si="782"/>
        <v>0</v>
      </c>
      <c r="SD6" s="115">
        <f t="shared" si="783"/>
        <v>0</v>
      </c>
      <c r="SE6" s="115">
        <f t="shared" si="784"/>
        <v>0</v>
      </c>
      <c r="SF6" s="115">
        <f t="shared" si="785"/>
        <v>0</v>
      </c>
      <c r="SG6" s="115">
        <f t="shared" si="786"/>
        <v>0</v>
      </c>
      <c r="SH6" s="115">
        <f t="shared" si="787"/>
        <v>0</v>
      </c>
      <c r="SI6" s="115">
        <f t="shared" si="788"/>
        <v>0</v>
      </c>
      <c r="SJ6" s="115">
        <f t="shared" si="789"/>
        <v>0</v>
      </c>
      <c r="SK6" s="115">
        <f t="shared" si="790"/>
        <v>0</v>
      </c>
      <c r="SL6" s="115">
        <f t="shared" si="791"/>
        <v>0</v>
      </c>
      <c r="SM6" s="115">
        <f t="shared" si="792"/>
        <v>0</v>
      </c>
      <c r="SN6" s="115">
        <f t="shared" si="793"/>
        <v>0</v>
      </c>
      <c r="SO6" s="115">
        <f t="shared" si="794"/>
        <v>0</v>
      </c>
      <c r="SP6" s="115">
        <f t="shared" si="795"/>
        <v>0</v>
      </c>
      <c r="SQ6" s="115">
        <f t="shared" si="796"/>
        <v>0</v>
      </c>
      <c r="SR6" s="115">
        <f t="shared" si="797"/>
        <v>0</v>
      </c>
      <c r="SS6" s="115">
        <f t="shared" si="798"/>
        <v>0</v>
      </c>
      <c r="ST6" s="115">
        <f t="shared" si="799"/>
        <v>0</v>
      </c>
      <c r="SU6" s="115">
        <f t="shared" si="800"/>
        <v>0</v>
      </c>
      <c r="SV6" s="115">
        <f t="shared" si="801"/>
        <v>0</v>
      </c>
      <c r="SW6" s="115">
        <f t="shared" si="802"/>
        <v>0</v>
      </c>
      <c r="SX6" s="115">
        <f t="shared" si="803"/>
        <v>0</v>
      </c>
      <c r="SY6" s="115">
        <f t="shared" si="804"/>
        <v>0</v>
      </c>
      <c r="SZ6" s="115">
        <f t="shared" si="805"/>
        <v>0</v>
      </c>
      <c r="TA6" s="115">
        <f t="shared" si="806"/>
        <v>0</v>
      </c>
      <c r="TB6" s="115">
        <f t="shared" si="807"/>
        <v>0</v>
      </c>
      <c r="TC6" s="115">
        <f t="shared" si="808"/>
        <v>0</v>
      </c>
      <c r="TD6" s="115">
        <f t="shared" si="809"/>
        <v>0</v>
      </c>
      <c r="TE6" s="115">
        <f t="shared" si="810"/>
        <v>0</v>
      </c>
      <c r="TF6" s="115">
        <f t="shared" si="811"/>
        <v>0</v>
      </c>
      <c r="TG6" s="115">
        <f t="shared" si="812"/>
        <v>0</v>
      </c>
      <c r="TH6" s="115">
        <f t="shared" si="813"/>
        <v>0</v>
      </c>
      <c r="TI6" s="115">
        <f t="shared" si="814"/>
        <v>0</v>
      </c>
      <c r="TJ6" s="115">
        <f t="shared" si="815"/>
        <v>0</v>
      </c>
      <c r="TK6" s="115">
        <f t="shared" si="816"/>
        <v>0</v>
      </c>
      <c r="TL6" s="115">
        <f t="shared" si="817"/>
        <v>0</v>
      </c>
      <c r="TM6" s="115">
        <f t="shared" si="818"/>
        <v>0</v>
      </c>
      <c r="TN6" s="115">
        <f t="shared" si="819"/>
        <v>0</v>
      </c>
      <c r="TO6" s="115">
        <f t="shared" si="820"/>
        <v>0</v>
      </c>
      <c r="TP6" s="115">
        <f t="shared" si="821"/>
        <v>0</v>
      </c>
      <c r="TQ6" s="115">
        <f t="shared" si="822"/>
        <v>0</v>
      </c>
      <c r="TR6" s="115">
        <f t="shared" si="823"/>
        <v>0</v>
      </c>
      <c r="TS6" s="115">
        <f t="shared" si="824"/>
        <v>0</v>
      </c>
      <c r="TT6" s="115">
        <f t="shared" si="825"/>
        <v>0</v>
      </c>
      <c r="TU6" s="115">
        <f t="shared" si="826"/>
        <v>0</v>
      </c>
      <c r="TV6" s="116">
        <f t="shared" si="832"/>
        <v>0</v>
      </c>
    </row>
    <row r="7" spans="1:542" x14ac:dyDescent="0.25">
      <c r="A7" s="68" t="str">
        <f t="shared" si="412"/>
        <v>Anteile 11-13/70 FN5 VN5</v>
      </c>
      <c r="B7" s="68">
        <f t="shared" si="833"/>
        <v>11</v>
      </c>
      <c r="C7" s="68">
        <f t="shared" si="827"/>
        <v>13</v>
      </c>
      <c r="D7" s="69">
        <v>5</v>
      </c>
      <c r="E7" s="69" t="s">
        <v>1540</v>
      </c>
      <c r="F7" s="68" t="str">
        <f t="shared" si="413"/>
        <v>Sehr geehrte Frau FN5</v>
      </c>
      <c r="H7" s="68" t="str">
        <f t="shared" si="414"/>
        <v>VN5</v>
      </c>
      <c r="J7" s="70" t="s">
        <v>1549</v>
      </c>
      <c r="K7" s="71" t="s">
        <v>1606</v>
      </c>
      <c r="M7" s="68" t="str">
        <f t="shared" si="415"/>
        <v>FN5</v>
      </c>
      <c r="N7" s="69">
        <v>5283</v>
      </c>
      <c r="O7" s="68" t="str">
        <f t="shared" si="416"/>
        <v>Braunau am Inn</v>
      </c>
      <c r="P7" s="78"/>
      <c r="Q7" s="72"/>
      <c r="S7" s="69" t="str">
        <f t="shared" si="828"/>
        <v>VN5.FN5@un.org</v>
      </c>
      <c r="V7" s="68" t="str">
        <f t="shared" si="417"/>
        <v xml:space="preserve">    </v>
      </c>
      <c r="Z7" s="71">
        <v>3</v>
      </c>
      <c r="AA7" s="74">
        <f t="shared" si="418"/>
        <v>0</v>
      </c>
      <c r="AB7" s="75">
        <f t="shared" si="829"/>
        <v>0</v>
      </c>
      <c r="AC7" s="76">
        <v>0</v>
      </c>
      <c r="AD7" s="76">
        <f t="shared" si="419"/>
        <v>0</v>
      </c>
      <c r="AE7" s="76">
        <f t="shared" si="420"/>
        <v>0</v>
      </c>
      <c r="AF7" s="76"/>
      <c r="AG7" s="76">
        <f t="shared" si="421"/>
        <v>0</v>
      </c>
      <c r="AH7" s="77">
        <f t="shared" si="422"/>
        <v>0</v>
      </c>
      <c r="AI7" s="75">
        <f t="shared" si="423"/>
        <v>0</v>
      </c>
      <c r="AJ7" s="76">
        <f t="shared" si="424"/>
        <v>0</v>
      </c>
      <c r="AK7" s="76">
        <f t="shared" si="425"/>
        <v>0</v>
      </c>
      <c r="AL7" s="76">
        <f t="shared" si="426"/>
        <v>0</v>
      </c>
      <c r="AM7" s="76"/>
      <c r="AN7" s="76">
        <f t="shared" si="427"/>
        <v>0</v>
      </c>
      <c r="AO7" s="77">
        <f t="shared" si="428"/>
        <v>0</v>
      </c>
      <c r="AP7" s="75">
        <f t="shared" si="429"/>
        <v>0</v>
      </c>
      <c r="AQ7" s="76">
        <f t="shared" si="430"/>
        <v>0</v>
      </c>
      <c r="AR7" s="76">
        <f t="shared" si="431"/>
        <v>0</v>
      </c>
      <c r="AS7" s="76">
        <f t="shared" si="432"/>
        <v>0</v>
      </c>
      <c r="AT7" s="76"/>
      <c r="AU7" s="76">
        <f t="shared" si="433"/>
        <v>0</v>
      </c>
      <c r="AV7" s="77">
        <f t="shared" si="434"/>
        <v>0</v>
      </c>
      <c r="AW7" s="75">
        <f t="shared" si="435"/>
        <v>0</v>
      </c>
      <c r="AX7" s="76">
        <f t="shared" si="436"/>
        <v>0</v>
      </c>
      <c r="AY7" s="76">
        <f t="shared" si="437"/>
        <v>0</v>
      </c>
      <c r="AZ7" s="76">
        <f t="shared" si="438"/>
        <v>0</v>
      </c>
      <c r="BA7" s="76"/>
      <c r="BB7" s="76">
        <f t="shared" si="439"/>
        <v>0</v>
      </c>
      <c r="BC7" s="77">
        <f t="shared" si="440"/>
        <v>0</v>
      </c>
      <c r="BD7" s="75">
        <f t="shared" si="441"/>
        <v>0</v>
      </c>
      <c r="BE7" s="76">
        <f t="shared" si="442"/>
        <v>0</v>
      </c>
      <c r="BF7" s="76">
        <f t="shared" si="443"/>
        <v>0</v>
      </c>
      <c r="BG7" s="76">
        <f t="shared" si="444"/>
        <v>0</v>
      </c>
      <c r="BH7" s="76"/>
      <c r="BI7" s="76">
        <f t="shared" si="445"/>
        <v>0</v>
      </c>
      <c r="BJ7" s="77">
        <f t="shared" si="446"/>
        <v>0</v>
      </c>
      <c r="BK7" s="75">
        <f t="shared" si="447"/>
        <v>0</v>
      </c>
      <c r="BL7" s="76">
        <f t="shared" si="448"/>
        <v>0</v>
      </c>
      <c r="BM7" s="76">
        <f t="shared" si="449"/>
        <v>0</v>
      </c>
      <c r="BN7" s="76">
        <f t="shared" si="450"/>
        <v>0</v>
      </c>
      <c r="BO7" s="76"/>
      <c r="BP7" s="76">
        <f t="shared" si="451"/>
        <v>0</v>
      </c>
      <c r="BQ7" s="77">
        <f t="shared" si="452"/>
        <v>0</v>
      </c>
      <c r="BR7" s="75">
        <f t="shared" si="453"/>
        <v>0</v>
      </c>
      <c r="BS7" s="76">
        <f t="shared" si="454"/>
        <v>0</v>
      </c>
      <c r="BT7" s="76">
        <f t="shared" si="455"/>
        <v>0</v>
      </c>
      <c r="BU7" s="76">
        <f t="shared" si="456"/>
        <v>0</v>
      </c>
      <c r="BV7" s="76"/>
      <c r="BW7" s="76">
        <f t="shared" si="457"/>
        <v>0</v>
      </c>
      <c r="BX7" s="77">
        <f t="shared" si="458"/>
        <v>0</v>
      </c>
      <c r="BY7" s="75">
        <f t="shared" si="459"/>
        <v>0</v>
      </c>
      <c r="BZ7" s="76">
        <f t="shared" si="460"/>
        <v>0</v>
      </c>
      <c r="CA7" s="76">
        <f t="shared" si="461"/>
        <v>0</v>
      </c>
      <c r="CB7" s="76">
        <f t="shared" si="462"/>
        <v>0</v>
      </c>
      <c r="CC7" s="76"/>
      <c r="CD7" s="76">
        <f t="shared" si="463"/>
        <v>0</v>
      </c>
      <c r="CE7" s="77">
        <f t="shared" si="464"/>
        <v>0</v>
      </c>
      <c r="CF7" s="75">
        <f t="shared" si="465"/>
        <v>0</v>
      </c>
      <c r="CG7" s="76">
        <f t="shared" si="466"/>
        <v>0</v>
      </c>
      <c r="CH7" s="76">
        <f t="shared" si="467"/>
        <v>0</v>
      </c>
      <c r="CI7" s="76">
        <f t="shared" si="468"/>
        <v>0</v>
      </c>
      <c r="CJ7" s="76"/>
      <c r="CK7" s="76">
        <f t="shared" si="469"/>
        <v>0</v>
      </c>
      <c r="CL7" s="77">
        <f t="shared" si="470"/>
        <v>0</v>
      </c>
      <c r="CM7" s="75">
        <f t="shared" si="471"/>
        <v>0</v>
      </c>
      <c r="CN7" s="76">
        <f t="shared" si="472"/>
        <v>0</v>
      </c>
      <c r="CO7" s="76">
        <f t="shared" si="473"/>
        <v>0</v>
      </c>
      <c r="CP7" s="76">
        <f t="shared" si="474"/>
        <v>0</v>
      </c>
      <c r="CQ7" s="76"/>
      <c r="CR7" s="76">
        <f t="shared" si="475"/>
        <v>0</v>
      </c>
      <c r="CS7" s="77">
        <f t="shared" si="476"/>
        <v>0</v>
      </c>
      <c r="CT7" s="75">
        <f t="shared" si="477"/>
        <v>0</v>
      </c>
      <c r="CU7" s="76">
        <f t="shared" si="478"/>
        <v>0</v>
      </c>
      <c r="CV7" s="76">
        <f t="shared" si="479"/>
        <v>0</v>
      </c>
      <c r="CW7" s="76">
        <f t="shared" si="480"/>
        <v>0</v>
      </c>
      <c r="CX7" s="76"/>
      <c r="CY7" s="76">
        <f t="shared" si="481"/>
        <v>0</v>
      </c>
      <c r="CZ7" s="77">
        <f t="shared" si="482"/>
        <v>0</v>
      </c>
      <c r="DA7" s="75">
        <f t="shared" si="483"/>
        <v>0</v>
      </c>
      <c r="DB7" s="76">
        <f t="shared" si="484"/>
        <v>0</v>
      </c>
      <c r="DC7" s="76">
        <f t="shared" si="485"/>
        <v>0</v>
      </c>
      <c r="DD7" s="76">
        <f t="shared" si="486"/>
        <v>0</v>
      </c>
      <c r="DE7" s="76"/>
      <c r="DF7" s="76">
        <f t="shared" si="487"/>
        <v>0</v>
      </c>
      <c r="DG7" s="77">
        <f t="shared" si="488"/>
        <v>0</v>
      </c>
      <c r="DH7" s="75">
        <f t="shared" si="489"/>
        <v>0</v>
      </c>
      <c r="DI7" s="76">
        <f t="shared" si="490"/>
        <v>0</v>
      </c>
      <c r="DJ7" s="76">
        <f t="shared" si="491"/>
        <v>0</v>
      </c>
      <c r="DK7" s="76">
        <f t="shared" si="492"/>
        <v>0</v>
      </c>
      <c r="DL7" s="76"/>
      <c r="DM7" s="76">
        <f t="shared" si="493"/>
        <v>0</v>
      </c>
      <c r="DN7" s="77">
        <f t="shared" si="494"/>
        <v>0</v>
      </c>
      <c r="DO7" s="75">
        <f t="shared" si="495"/>
        <v>0</v>
      </c>
      <c r="DP7" s="76">
        <f t="shared" si="496"/>
        <v>0</v>
      </c>
      <c r="DQ7" s="76">
        <f t="shared" si="497"/>
        <v>0</v>
      </c>
      <c r="DR7" s="76">
        <f t="shared" si="498"/>
        <v>0</v>
      </c>
      <c r="DS7" s="76"/>
      <c r="DT7" s="76">
        <f t="shared" si="499"/>
        <v>0</v>
      </c>
      <c r="DU7" s="77">
        <f t="shared" si="500"/>
        <v>0</v>
      </c>
      <c r="DV7" s="75">
        <f t="shared" si="501"/>
        <v>0</v>
      </c>
      <c r="DW7" s="76">
        <f t="shared" si="502"/>
        <v>0</v>
      </c>
      <c r="DX7" s="76">
        <f t="shared" si="503"/>
        <v>0</v>
      </c>
      <c r="DY7" s="76">
        <f t="shared" si="504"/>
        <v>0</v>
      </c>
      <c r="DZ7" s="76"/>
      <c r="EA7" s="76">
        <f t="shared" si="505"/>
        <v>0</v>
      </c>
      <c r="EB7" s="77">
        <f t="shared" si="506"/>
        <v>0</v>
      </c>
      <c r="EC7" s="75">
        <f t="shared" si="507"/>
        <v>0</v>
      </c>
      <c r="ED7" s="76">
        <f t="shared" si="508"/>
        <v>0</v>
      </c>
      <c r="EE7" s="76">
        <f t="shared" si="509"/>
        <v>0</v>
      </c>
      <c r="EF7" s="76">
        <f t="shared" si="510"/>
        <v>0</v>
      </c>
      <c r="EG7" s="76"/>
      <c r="EH7" s="76">
        <f t="shared" si="511"/>
        <v>0</v>
      </c>
      <c r="EI7" s="77">
        <f t="shared" si="512"/>
        <v>0</v>
      </c>
      <c r="EJ7" s="75">
        <f t="shared" si="513"/>
        <v>0</v>
      </c>
      <c r="EK7" s="76">
        <f t="shared" si="514"/>
        <v>0</v>
      </c>
      <c r="EL7" s="76">
        <f t="shared" si="515"/>
        <v>0</v>
      </c>
      <c r="EM7" s="76">
        <f t="shared" si="516"/>
        <v>0</v>
      </c>
      <c r="EN7" s="76"/>
      <c r="EO7" s="76">
        <f t="shared" si="517"/>
        <v>0</v>
      </c>
      <c r="EP7" s="77">
        <f t="shared" si="518"/>
        <v>0</v>
      </c>
      <c r="EQ7" s="75">
        <f t="shared" si="519"/>
        <v>0</v>
      </c>
      <c r="ER7" s="76">
        <f t="shared" si="520"/>
        <v>0</v>
      </c>
      <c r="ES7" s="76">
        <f t="shared" si="521"/>
        <v>0</v>
      </c>
      <c r="ET7" s="76">
        <f t="shared" si="522"/>
        <v>0</v>
      </c>
      <c r="EU7" s="76"/>
      <c r="EV7" s="76">
        <f t="shared" si="523"/>
        <v>0</v>
      </c>
      <c r="EW7" s="77">
        <f t="shared" si="524"/>
        <v>0</v>
      </c>
      <c r="EX7" s="75">
        <f t="shared" si="525"/>
        <v>0</v>
      </c>
      <c r="EY7" s="76">
        <f t="shared" si="526"/>
        <v>0</v>
      </c>
      <c r="EZ7" s="76">
        <f t="shared" si="527"/>
        <v>0</v>
      </c>
      <c r="FA7" s="76">
        <f t="shared" si="528"/>
        <v>0</v>
      </c>
      <c r="FB7" s="76"/>
      <c r="FC7" s="76">
        <f t="shared" si="529"/>
        <v>0</v>
      </c>
      <c r="FD7" s="77">
        <f t="shared" si="530"/>
        <v>0</v>
      </c>
      <c r="FE7" s="75">
        <f t="shared" si="531"/>
        <v>0</v>
      </c>
      <c r="FF7" s="76">
        <f t="shared" si="532"/>
        <v>0</v>
      </c>
      <c r="FG7" s="76">
        <f t="shared" si="533"/>
        <v>0</v>
      </c>
      <c r="FH7" s="76">
        <f t="shared" si="534"/>
        <v>0</v>
      </c>
      <c r="FI7" s="76"/>
      <c r="FJ7" s="76">
        <f t="shared" si="535"/>
        <v>0</v>
      </c>
      <c r="FK7" s="77">
        <f t="shared" si="536"/>
        <v>0</v>
      </c>
      <c r="FL7" s="75">
        <f t="shared" si="537"/>
        <v>0</v>
      </c>
      <c r="FM7" s="76">
        <f t="shared" si="538"/>
        <v>0</v>
      </c>
      <c r="FN7" s="76">
        <f t="shared" si="539"/>
        <v>0</v>
      </c>
      <c r="FO7" s="76">
        <f t="shared" si="540"/>
        <v>0</v>
      </c>
      <c r="FP7" s="76"/>
      <c r="FQ7" s="76">
        <f t="shared" si="541"/>
        <v>0</v>
      </c>
      <c r="FR7" s="77">
        <f t="shared" si="542"/>
        <v>0</v>
      </c>
      <c r="FS7" s="75">
        <f t="shared" si="543"/>
        <v>0</v>
      </c>
      <c r="FT7" s="76">
        <f t="shared" si="544"/>
        <v>0</v>
      </c>
      <c r="FU7" s="76">
        <f t="shared" si="545"/>
        <v>0</v>
      </c>
      <c r="FV7" s="76">
        <f t="shared" si="546"/>
        <v>0</v>
      </c>
      <c r="FW7" s="76"/>
      <c r="FX7" s="76">
        <f t="shared" si="547"/>
        <v>0</v>
      </c>
      <c r="FY7" s="77">
        <f t="shared" si="548"/>
        <v>0</v>
      </c>
      <c r="FZ7" s="75">
        <f t="shared" si="549"/>
        <v>0</v>
      </c>
      <c r="GA7" s="76">
        <f t="shared" si="550"/>
        <v>0</v>
      </c>
      <c r="GB7" s="76">
        <f t="shared" si="551"/>
        <v>0</v>
      </c>
      <c r="GC7" s="76">
        <f t="shared" si="552"/>
        <v>0</v>
      </c>
      <c r="GD7" s="76"/>
      <c r="GE7" s="76">
        <f t="shared" si="553"/>
        <v>0</v>
      </c>
      <c r="GF7" s="77">
        <f t="shared" si="554"/>
        <v>0</v>
      </c>
      <c r="GG7" s="75">
        <f t="shared" si="555"/>
        <v>0</v>
      </c>
      <c r="GH7" s="76">
        <f t="shared" si="556"/>
        <v>0</v>
      </c>
      <c r="GI7" s="76">
        <f t="shared" si="557"/>
        <v>0</v>
      </c>
      <c r="GJ7" s="76">
        <f t="shared" si="558"/>
        <v>0</v>
      </c>
      <c r="GK7" s="76"/>
      <c r="GL7" s="76">
        <f t="shared" si="559"/>
        <v>0</v>
      </c>
      <c r="GM7" s="77">
        <f t="shared" si="560"/>
        <v>0</v>
      </c>
      <c r="GN7" s="75">
        <f t="shared" si="561"/>
        <v>0</v>
      </c>
      <c r="GO7" s="76">
        <f t="shared" si="562"/>
        <v>0</v>
      </c>
      <c r="GP7" s="76">
        <f t="shared" si="563"/>
        <v>0</v>
      </c>
      <c r="GQ7" s="76">
        <f t="shared" si="564"/>
        <v>0</v>
      </c>
      <c r="GR7" s="76"/>
      <c r="GS7" s="76">
        <f t="shared" si="565"/>
        <v>0</v>
      </c>
      <c r="GT7" s="77">
        <f t="shared" si="566"/>
        <v>0</v>
      </c>
      <c r="GU7" s="75">
        <f t="shared" si="567"/>
        <v>0</v>
      </c>
      <c r="GV7" s="76">
        <f t="shared" si="568"/>
        <v>0</v>
      </c>
      <c r="GW7" s="76">
        <f t="shared" si="569"/>
        <v>0</v>
      </c>
      <c r="GX7" s="76">
        <f t="shared" si="570"/>
        <v>0</v>
      </c>
      <c r="GY7" s="76"/>
      <c r="GZ7" s="76">
        <f t="shared" si="571"/>
        <v>0</v>
      </c>
      <c r="HA7" s="77">
        <f t="shared" si="572"/>
        <v>0</v>
      </c>
      <c r="HB7" s="75">
        <f t="shared" si="573"/>
        <v>0</v>
      </c>
      <c r="HC7" s="76">
        <f t="shared" si="574"/>
        <v>0</v>
      </c>
      <c r="HD7" s="76">
        <f t="shared" si="575"/>
        <v>0</v>
      </c>
      <c r="HE7" s="76">
        <f t="shared" si="576"/>
        <v>0</v>
      </c>
      <c r="HF7" s="76"/>
      <c r="HG7" s="76">
        <f t="shared" si="577"/>
        <v>0</v>
      </c>
      <c r="HH7" s="77">
        <f t="shared" si="578"/>
        <v>0</v>
      </c>
      <c r="HI7" s="75">
        <f t="shared" si="579"/>
        <v>0</v>
      </c>
      <c r="HJ7" s="76">
        <f t="shared" si="580"/>
        <v>0</v>
      </c>
      <c r="HK7" s="76">
        <f t="shared" si="581"/>
        <v>0</v>
      </c>
      <c r="HL7" s="76">
        <f t="shared" si="582"/>
        <v>0</v>
      </c>
      <c r="HM7" s="76"/>
      <c r="HN7" s="76">
        <f t="shared" si="583"/>
        <v>0</v>
      </c>
      <c r="HO7" s="77">
        <f t="shared" si="584"/>
        <v>0</v>
      </c>
      <c r="HP7" s="75">
        <f t="shared" si="585"/>
        <v>0</v>
      </c>
      <c r="HQ7" s="76">
        <f t="shared" si="586"/>
        <v>0</v>
      </c>
      <c r="HR7" s="76">
        <f t="shared" si="587"/>
        <v>0</v>
      </c>
      <c r="HS7" s="76">
        <f t="shared" si="588"/>
        <v>0</v>
      </c>
      <c r="HT7" s="76"/>
      <c r="HU7" s="76">
        <f t="shared" si="589"/>
        <v>0</v>
      </c>
      <c r="HV7" s="77">
        <f t="shared" si="590"/>
        <v>0</v>
      </c>
      <c r="HW7" s="75">
        <f t="shared" si="591"/>
        <v>0</v>
      </c>
      <c r="HX7" s="76">
        <f t="shared" si="592"/>
        <v>0</v>
      </c>
      <c r="HY7" s="76">
        <f t="shared" si="593"/>
        <v>0</v>
      </c>
      <c r="HZ7" s="76">
        <f t="shared" si="594"/>
        <v>0</v>
      </c>
      <c r="IA7" s="76"/>
      <c r="IB7" s="76">
        <f t="shared" si="595"/>
        <v>0</v>
      </c>
      <c r="IC7" s="77">
        <f t="shared" si="596"/>
        <v>0</v>
      </c>
      <c r="ID7" s="75">
        <f t="shared" si="597"/>
        <v>0</v>
      </c>
      <c r="IE7" s="76">
        <f t="shared" si="598"/>
        <v>0</v>
      </c>
      <c r="IF7" s="76">
        <f t="shared" si="599"/>
        <v>0</v>
      </c>
      <c r="IG7" s="76">
        <f t="shared" si="600"/>
        <v>0</v>
      </c>
      <c r="IH7" s="76"/>
      <c r="II7" s="76">
        <f t="shared" si="601"/>
        <v>0</v>
      </c>
      <c r="IJ7" s="77">
        <f t="shared" si="602"/>
        <v>0</v>
      </c>
      <c r="IK7" s="75">
        <f t="shared" si="603"/>
        <v>0</v>
      </c>
      <c r="IL7" s="76">
        <f t="shared" si="604"/>
        <v>0</v>
      </c>
      <c r="IM7" s="76">
        <f t="shared" si="605"/>
        <v>0</v>
      </c>
      <c r="IN7" s="76">
        <f t="shared" si="606"/>
        <v>0</v>
      </c>
      <c r="IO7" s="76"/>
      <c r="IP7" s="76">
        <f t="shared" si="607"/>
        <v>0</v>
      </c>
      <c r="IQ7" s="77">
        <f t="shared" si="608"/>
        <v>0</v>
      </c>
      <c r="IR7" s="75">
        <f t="shared" si="609"/>
        <v>0</v>
      </c>
      <c r="IS7" s="76">
        <f t="shared" si="610"/>
        <v>0</v>
      </c>
      <c r="IT7" s="76">
        <f t="shared" si="611"/>
        <v>0</v>
      </c>
      <c r="IU7" s="76">
        <f t="shared" si="612"/>
        <v>0</v>
      </c>
      <c r="IV7" s="76"/>
      <c r="IW7" s="76">
        <f t="shared" si="613"/>
        <v>0</v>
      </c>
      <c r="IX7" s="77">
        <f t="shared" si="614"/>
        <v>0</v>
      </c>
      <c r="IY7" s="75">
        <f t="shared" si="615"/>
        <v>0</v>
      </c>
      <c r="IZ7" s="76">
        <f t="shared" si="616"/>
        <v>0</v>
      </c>
      <c r="JA7" s="76">
        <f t="shared" si="617"/>
        <v>0</v>
      </c>
      <c r="JB7" s="76">
        <f t="shared" si="618"/>
        <v>0</v>
      </c>
      <c r="JC7" s="76"/>
      <c r="JD7" s="76">
        <f t="shared" si="619"/>
        <v>0</v>
      </c>
      <c r="JE7" s="77">
        <f t="shared" si="620"/>
        <v>0</v>
      </c>
      <c r="JF7" s="75">
        <f t="shared" si="621"/>
        <v>0</v>
      </c>
      <c r="JG7" s="76">
        <f t="shared" si="622"/>
        <v>0</v>
      </c>
      <c r="JH7" s="76">
        <f t="shared" si="623"/>
        <v>0</v>
      </c>
      <c r="JI7" s="76">
        <f t="shared" si="624"/>
        <v>0</v>
      </c>
      <c r="JJ7" s="76"/>
      <c r="JK7" s="76">
        <f t="shared" si="625"/>
        <v>0</v>
      </c>
      <c r="JL7" s="77">
        <f t="shared" si="626"/>
        <v>0</v>
      </c>
      <c r="JM7" s="75">
        <f t="shared" si="627"/>
        <v>0</v>
      </c>
      <c r="JN7" s="76">
        <f t="shared" si="628"/>
        <v>0</v>
      </c>
      <c r="JO7" s="76">
        <f t="shared" si="629"/>
        <v>0</v>
      </c>
      <c r="JP7" s="76">
        <f t="shared" si="630"/>
        <v>0</v>
      </c>
      <c r="JQ7" s="76"/>
      <c r="JR7" s="76">
        <f t="shared" si="631"/>
        <v>0</v>
      </c>
      <c r="JS7" s="77">
        <f t="shared" si="632"/>
        <v>0</v>
      </c>
      <c r="JT7" s="75">
        <f t="shared" si="633"/>
        <v>0</v>
      </c>
      <c r="JU7" s="76">
        <f t="shared" si="634"/>
        <v>0</v>
      </c>
      <c r="JV7" s="76">
        <f t="shared" si="635"/>
        <v>0</v>
      </c>
      <c r="JW7" s="76">
        <f t="shared" si="636"/>
        <v>0</v>
      </c>
      <c r="JX7" s="76"/>
      <c r="JY7" s="76">
        <f t="shared" si="637"/>
        <v>0</v>
      </c>
      <c r="JZ7" s="77">
        <f t="shared" si="638"/>
        <v>0</v>
      </c>
      <c r="KA7" s="75">
        <f t="shared" si="639"/>
        <v>0</v>
      </c>
      <c r="KB7" s="76">
        <f t="shared" si="640"/>
        <v>0</v>
      </c>
      <c r="KC7" s="76">
        <f t="shared" si="641"/>
        <v>0</v>
      </c>
      <c r="KD7" s="76">
        <f t="shared" si="642"/>
        <v>0</v>
      </c>
      <c r="KE7" s="76"/>
      <c r="KF7" s="76">
        <f t="shared" si="643"/>
        <v>0</v>
      </c>
      <c r="KG7" s="77">
        <f t="shared" si="644"/>
        <v>0</v>
      </c>
      <c r="KH7" s="75">
        <f t="shared" si="645"/>
        <v>0</v>
      </c>
      <c r="KI7" s="76">
        <f t="shared" si="646"/>
        <v>0</v>
      </c>
      <c r="KJ7" s="76">
        <f t="shared" si="647"/>
        <v>0</v>
      </c>
      <c r="KK7" s="76">
        <f t="shared" si="648"/>
        <v>0</v>
      </c>
      <c r="KL7" s="76"/>
      <c r="KM7" s="76">
        <f t="shared" si="649"/>
        <v>0</v>
      </c>
      <c r="KN7" s="77">
        <f t="shared" si="650"/>
        <v>0</v>
      </c>
      <c r="KO7" s="75">
        <f t="shared" si="651"/>
        <v>0</v>
      </c>
      <c r="KP7" s="76">
        <f t="shared" si="652"/>
        <v>0</v>
      </c>
      <c r="KQ7" s="76">
        <f t="shared" si="653"/>
        <v>0</v>
      </c>
      <c r="KR7" s="76">
        <f t="shared" si="654"/>
        <v>0</v>
      </c>
      <c r="KS7" s="76"/>
      <c r="KT7" s="76">
        <f t="shared" si="655"/>
        <v>0</v>
      </c>
      <c r="KU7" s="77">
        <f t="shared" si="656"/>
        <v>0</v>
      </c>
      <c r="KV7" s="75">
        <f t="shared" si="657"/>
        <v>0</v>
      </c>
      <c r="KW7" s="76">
        <f t="shared" si="658"/>
        <v>0</v>
      </c>
      <c r="KX7" s="76">
        <f t="shared" si="659"/>
        <v>0</v>
      </c>
      <c r="KY7" s="76">
        <f t="shared" si="660"/>
        <v>0</v>
      </c>
      <c r="KZ7" s="76"/>
      <c r="LA7" s="76">
        <f t="shared" si="661"/>
        <v>0</v>
      </c>
      <c r="LB7" s="77">
        <f t="shared" si="662"/>
        <v>0</v>
      </c>
      <c r="LC7" s="75">
        <f t="shared" si="663"/>
        <v>0</v>
      </c>
      <c r="LD7" s="76">
        <f t="shared" si="664"/>
        <v>0</v>
      </c>
      <c r="LE7" s="76">
        <f t="shared" si="665"/>
        <v>0</v>
      </c>
      <c r="LF7" s="76">
        <f t="shared" si="666"/>
        <v>0</v>
      </c>
      <c r="LG7" s="76"/>
      <c r="LH7" s="76">
        <f t="shared" si="667"/>
        <v>0</v>
      </c>
      <c r="LI7" s="77">
        <f t="shared" si="668"/>
        <v>0</v>
      </c>
      <c r="LJ7" s="75">
        <f t="shared" si="669"/>
        <v>0</v>
      </c>
      <c r="LK7" s="76">
        <f t="shared" si="670"/>
        <v>0</v>
      </c>
      <c r="LL7" s="76">
        <f t="shared" si="671"/>
        <v>0</v>
      </c>
      <c r="LM7" s="76">
        <f t="shared" si="672"/>
        <v>0</v>
      </c>
      <c r="LN7" s="76"/>
      <c r="LO7" s="76">
        <f t="shared" si="673"/>
        <v>0</v>
      </c>
      <c r="LP7" s="77">
        <f t="shared" si="674"/>
        <v>0</v>
      </c>
      <c r="LQ7" s="75">
        <f t="shared" si="675"/>
        <v>0</v>
      </c>
      <c r="LR7" s="76">
        <f t="shared" si="676"/>
        <v>0</v>
      </c>
      <c r="LS7" s="76">
        <f t="shared" si="677"/>
        <v>0</v>
      </c>
      <c r="LT7" s="76">
        <f t="shared" si="678"/>
        <v>0</v>
      </c>
      <c r="LU7" s="76"/>
      <c r="LV7" s="76">
        <f t="shared" si="679"/>
        <v>0</v>
      </c>
      <c r="LW7" s="77">
        <f t="shared" si="680"/>
        <v>0</v>
      </c>
      <c r="LX7" s="75">
        <f t="shared" si="681"/>
        <v>0</v>
      </c>
      <c r="LY7" s="76">
        <f t="shared" si="682"/>
        <v>0</v>
      </c>
      <c r="LZ7" s="76">
        <f t="shared" si="683"/>
        <v>0</v>
      </c>
      <c r="MA7" s="76">
        <f t="shared" si="684"/>
        <v>0</v>
      </c>
      <c r="MB7" s="76"/>
      <c r="MC7" s="76">
        <f t="shared" si="685"/>
        <v>0</v>
      </c>
      <c r="MD7" s="77">
        <f t="shared" si="686"/>
        <v>0</v>
      </c>
      <c r="ME7" s="75">
        <f t="shared" si="687"/>
        <v>0</v>
      </c>
      <c r="MF7" s="76">
        <f t="shared" si="688"/>
        <v>0</v>
      </c>
      <c r="MG7" s="76">
        <f t="shared" si="689"/>
        <v>0</v>
      </c>
      <c r="MH7" s="76">
        <f t="shared" si="690"/>
        <v>0</v>
      </c>
      <c r="MI7" s="76"/>
      <c r="MJ7" s="76">
        <f t="shared" si="691"/>
        <v>0</v>
      </c>
      <c r="MK7" s="77">
        <f t="shared" si="692"/>
        <v>0</v>
      </c>
      <c r="ML7" s="75">
        <f t="shared" si="693"/>
        <v>0</v>
      </c>
      <c r="MM7" s="76">
        <f t="shared" si="694"/>
        <v>0</v>
      </c>
      <c r="MN7" s="76">
        <f t="shared" si="695"/>
        <v>0</v>
      </c>
      <c r="MO7" s="76">
        <f t="shared" si="696"/>
        <v>0</v>
      </c>
      <c r="MP7" s="76"/>
      <c r="MQ7" s="76">
        <f t="shared" si="697"/>
        <v>0</v>
      </c>
      <c r="MR7" s="77">
        <f t="shared" si="698"/>
        <v>0</v>
      </c>
      <c r="MS7" s="75">
        <f t="shared" si="699"/>
        <v>0</v>
      </c>
      <c r="MT7" s="76">
        <f t="shared" si="700"/>
        <v>0</v>
      </c>
      <c r="MU7" s="76">
        <f t="shared" si="701"/>
        <v>0</v>
      </c>
      <c r="MV7" s="76">
        <f t="shared" si="702"/>
        <v>0</v>
      </c>
      <c r="MW7" s="76"/>
      <c r="MX7" s="76">
        <f t="shared" si="703"/>
        <v>0</v>
      </c>
      <c r="MY7" s="77">
        <f t="shared" si="704"/>
        <v>0</v>
      </c>
      <c r="MZ7" s="75">
        <f t="shared" si="705"/>
        <v>0</v>
      </c>
      <c r="NA7" s="76">
        <f t="shared" si="706"/>
        <v>0</v>
      </c>
      <c r="NB7" s="76">
        <f t="shared" si="707"/>
        <v>0</v>
      </c>
      <c r="NC7" s="76">
        <f t="shared" si="708"/>
        <v>0</v>
      </c>
      <c r="ND7" s="76"/>
      <c r="NE7" s="76">
        <f t="shared" si="709"/>
        <v>0</v>
      </c>
      <c r="NF7" s="77">
        <f t="shared" si="710"/>
        <v>0</v>
      </c>
      <c r="NG7" s="75">
        <f t="shared" si="711"/>
        <v>0</v>
      </c>
      <c r="NH7" s="76">
        <f t="shared" si="712"/>
        <v>0</v>
      </c>
      <c r="NI7" s="76">
        <f t="shared" si="713"/>
        <v>0</v>
      </c>
      <c r="NJ7" s="76">
        <f t="shared" si="714"/>
        <v>0</v>
      </c>
      <c r="NK7" s="76"/>
      <c r="NL7" s="76">
        <f t="shared" si="715"/>
        <v>0</v>
      </c>
      <c r="NM7" s="77">
        <f t="shared" si="716"/>
        <v>0</v>
      </c>
      <c r="NN7" s="75">
        <f t="shared" si="717"/>
        <v>0</v>
      </c>
      <c r="NO7" s="76">
        <f t="shared" si="718"/>
        <v>0</v>
      </c>
      <c r="NP7" s="76">
        <f t="shared" si="719"/>
        <v>0</v>
      </c>
      <c r="NQ7" s="76">
        <f t="shared" si="720"/>
        <v>0</v>
      </c>
      <c r="NR7" s="76"/>
      <c r="NS7" s="76">
        <f t="shared" si="721"/>
        <v>0</v>
      </c>
      <c r="NT7" s="77">
        <f t="shared" si="722"/>
        <v>0</v>
      </c>
      <c r="NU7" s="79"/>
      <c r="NV7" s="115">
        <f t="shared" si="723"/>
        <v>0</v>
      </c>
      <c r="NW7" s="115">
        <f t="shared" si="723"/>
        <v>0</v>
      </c>
      <c r="NX7" s="115">
        <f t="shared" si="723"/>
        <v>0</v>
      </c>
      <c r="NY7" s="115">
        <f t="shared" si="723"/>
        <v>0</v>
      </c>
      <c r="NZ7" s="115">
        <f t="shared" si="723"/>
        <v>0</v>
      </c>
      <c r="OA7" s="115">
        <f t="shared" si="723"/>
        <v>0</v>
      </c>
      <c r="OB7" s="115">
        <f t="shared" si="723"/>
        <v>0</v>
      </c>
      <c r="OC7" s="115">
        <f t="shared" si="723"/>
        <v>0</v>
      </c>
      <c r="OD7" s="115">
        <f t="shared" si="723"/>
        <v>0</v>
      </c>
      <c r="OE7" s="115">
        <f t="shared" si="723"/>
        <v>0</v>
      </c>
      <c r="OF7" s="115">
        <f t="shared" si="724"/>
        <v>0</v>
      </c>
      <c r="OG7" s="115">
        <f t="shared" si="724"/>
        <v>0</v>
      </c>
      <c r="OH7" s="115">
        <f t="shared" si="724"/>
        <v>0</v>
      </c>
      <c r="OI7" s="115">
        <f t="shared" si="724"/>
        <v>0</v>
      </c>
      <c r="OJ7" s="115">
        <f t="shared" si="724"/>
        <v>0</v>
      </c>
      <c r="OK7" s="115">
        <f t="shared" si="724"/>
        <v>0</v>
      </c>
      <c r="OL7" s="115">
        <f t="shared" si="724"/>
        <v>0</v>
      </c>
      <c r="OM7" s="115">
        <f t="shared" si="724"/>
        <v>0</v>
      </c>
      <c r="ON7" s="115">
        <f t="shared" si="724"/>
        <v>0</v>
      </c>
      <c r="OO7" s="115">
        <f t="shared" si="724"/>
        <v>0</v>
      </c>
      <c r="OP7" s="115">
        <f t="shared" si="724"/>
        <v>0</v>
      </c>
      <c r="OQ7" s="115">
        <f t="shared" si="725"/>
        <v>0</v>
      </c>
      <c r="OR7" s="115">
        <f t="shared" si="725"/>
        <v>0</v>
      </c>
      <c r="OS7" s="115">
        <f t="shared" si="725"/>
        <v>0</v>
      </c>
      <c r="OT7" s="115">
        <f t="shared" si="725"/>
        <v>0</v>
      </c>
      <c r="OU7" s="115">
        <f t="shared" si="725"/>
        <v>0</v>
      </c>
      <c r="OV7" s="115">
        <f t="shared" si="725"/>
        <v>0</v>
      </c>
      <c r="OW7" s="115">
        <f t="shared" si="725"/>
        <v>0</v>
      </c>
      <c r="OX7" s="115">
        <f t="shared" si="725"/>
        <v>0</v>
      </c>
      <c r="OY7" s="115">
        <f t="shared" si="725"/>
        <v>0</v>
      </c>
      <c r="OZ7" s="115">
        <f t="shared" si="725"/>
        <v>0</v>
      </c>
      <c r="PA7" s="115">
        <f t="shared" si="725"/>
        <v>0</v>
      </c>
      <c r="PB7" s="115">
        <f t="shared" si="725"/>
        <v>0</v>
      </c>
      <c r="PC7" s="115">
        <f t="shared" si="725"/>
        <v>0</v>
      </c>
      <c r="PD7" s="115">
        <f t="shared" si="725"/>
        <v>0</v>
      </c>
      <c r="PE7" s="115">
        <f t="shared" si="725"/>
        <v>0</v>
      </c>
      <c r="PF7" s="115">
        <f t="shared" si="725"/>
        <v>0</v>
      </c>
      <c r="PG7" s="115">
        <f t="shared" si="725"/>
        <v>0</v>
      </c>
      <c r="PH7" s="115">
        <f t="shared" si="725"/>
        <v>0</v>
      </c>
      <c r="PI7" s="115">
        <f t="shared" si="725"/>
        <v>0</v>
      </c>
      <c r="PJ7" s="115">
        <f t="shared" si="725"/>
        <v>0</v>
      </c>
      <c r="PK7" s="115">
        <f t="shared" si="725"/>
        <v>0</v>
      </c>
      <c r="PL7" s="115">
        <f t="shared" si="725"/>
        <v>0</v>
      </c>
      <c r="PM7" s="115">
        <f t="shared" si="725"/>
        <v>0</v>
      </c>
      <c r="PN7" s="115">
        <f t="shared" si="725"/>
        <v>0</v>
      </c>
      <c r="PO7" s="115">
        <f t="shared" si="725"/>
        <v>0</v>
      </c>
      <c r="PP7" s="115">
        <f t="shared" si="725"/>
        <v>0</v>
      </c>
      <c r="PQ7" s="115">
        <f t="shared" si="725"/>
        <v>0</v>
      </c>
      <c r="PR7" s="115">
        <f t="shared" si="725"/>
        <v>0</v>
      </c>
      <c r="PS7" s="115">
        <f t="shared" si="725"/>
        <v>0</v>
      </c>
      <c r="PT7" s="115">
        <f t="shared" si="725"/>
        <v>0</v>
      </c>
      <c r="PU7" s="116">
        <f t="shared" si="830"/>
        <v>0</v>
      </c>
      <c r="PV7" s="116"/>
      <c r="PW7" s="76">
        <f t="shared" si="726"/>
        <v>0</v>
      </c>
      <c r="PX7" s="76">
        <f t="shared" si="727"/>
        <v>0</v>
      </c>
      <c r="PY7" s="76">
        <f t="shared" si="728"/>
        <v>0</v>
      </c>
      <c r="PZ7" s="76">
        <f t="shared" si="729"/>
        <v>0</v>
      </c>
      <c r="QA7" s="76">
        <f t="shared" si="730"/>
        <v>0</v>
      </c>
      <c r="QB7" s="76">
        <f t="shared" si="731"/>
        <v>0</v>
      </c>
      <c r="QC7" s="76">
        <f t="shared" si="732"/>
        <v>0</v>
      </c>
      <c r="QD7" s="76">
        <f t="shared" si="733"/>
        <v>0</v>
      </c>
      <c r="QE7" s="76">
        <f t="shared" si="734"/>
        <v>0</v>
      </c>
      <c r="QF7" s="76">
        <f t="shared" si="735"/>
        <v>0</v>
      </c>
      <c r="QG7" s="76">
        <f t="shared" si="736"/>
        <v>0</v>
      </c>
      <c r="QH7" s="76">
        <f t="shared" si="737"/>
        <v>0</v>
      </c>
      <c r="QI7" s="76">
        <f t="shared" si="738"/>
        <v>0</v>
      </c>
      <c r="QJ7" s="76">
        <f t="shared" si="739"/>
        <v>0</v>
      </c>
      <c r="QK7" s="76">
        <f t="shared" si="740"/>
        <v>0</v>
      </c>
      <c r="QL7" s="76">
        <f t="shared" si="741"/>
        <v>0</v>
      </c>
      <c r="QM7" s="76">
        <f t="shared" si="742"/>
        <v>0</v>
      </c>
      <c r="QN7" s="76">
        <f t="shared" si="743"/>
        <v>0</v>
      </c>
      <c r="QO7" s="76">
        <f t="shared" si="744"/>
        <v>0</v>
      </c>
      <c r="QP7" s="76">
        <f t="shared" si="745"/>
        <v>0</v>
      </c>
      <c r="QQ7" s="76">
        <f t="shared" si="746"/>
        <v>0</v>
      </c>
      <c r="QR7" s="76">
        <f t="shared" si="747"/>
        <v>0</v>
      </c>
      <c r="QS7" s="76">
        <f t="shared" si="748"/>
        <v>0</v>
      </c>
      <c r="QT7" s="76">
        <f t="shared" si="749"/>
        <v>0</v>
      </c>
      <c r="QU7" s="76">
        <f t="shared" si="750"/>
        <v>0</v>
      </c>
      <c r="QV7" s="76">
        <f t="shared" si="751"/>
        <v>0</v>
      </c>
      <c r="QW7" s="76">
        <f t="shared" si="752"/>
        <v>0</v>
      </c>
      <c r="QX7" s="76">
        <f t="shared" si="753"/>
        <v>0</v>
      </c>
      <c r="QY7" s="76">
        <f t="shared" si="754"/>
        <v>0</v>
      </c>
      <c r="QZ7" s="76">
        <f t="shared" si="755"/>
        <v>0</v>
      </c>
      <c r="RA7" s="76">
        <f t="shared" si="756"/>
        <v>0</v>
      </c>
      <c r="RB7" s="76">
        <f t="shared" si="757"/>
        <v>0</v>
      </c>
      <c r="RC7" s="76">
        <f t="shared" si="758"/>
        <v>0</v>
      </c>
      <c r="RD7" s="76">
        <f t="shared" si="759"/>
        <v>0</v>
      </c>
      <c r="RE7" s="76">
        <f t="shared" si="760"/>
        <v>0</v>
      </c>
      <c r="RF7" s="76">
        <f t="shared" si="761"/>
        <v>0</v>
      </c>
      <c r="RG7" s="76">
        <f t="shared" si="762"/>
        <v>0</v>
      </c>
      <c r="RH7" s="76">
        <f t="shared" si="763"/>
        <v>0</v>
      </c>
      <c r="RI7" s="76">
        <f t="shared" si="764"/>
        <v>0</v>
      </c>
      <c r="RJ7" s="76">
        <f t="shared" si="765"/>
        <v>0</v>
      </c>
      <c r="RK7" s="76">
        <f t="shared" si="766"/>
        <v>0</v>
      </c>
      <c r="RL7" s="76">
        <f t="shared" si="767"/>
        <v>0</v>
      </c>
      <c r="RM7" s="76">
        <f t="shared" si="768"/>
        <v>0</v>
      </c>
      <c r="RN7" s="76">
        <f t="shared" si="769"/>
        <v>0</v>
      </c>
      <c r="RO7" s="76">
        <f t="shared" si="770"/>
        <v>0</v>
      </c>
      <c r="RP7" s="76">
        <f t="shared" si="771"/>
        <v>0</v>
      </c>
      <c r="RQ7" s="76">
        <f t="shared" si="772"/>
        <v>0</v>
      </c>
      <c r="RR7" s="76">
        <f t="shared" si="773"/>
        <v>0</v>
      </c>
      <c r="RS7" s="76">
        <f t="shared" si="774"/>
        <v>0</v>
      </c>
      <c r="RT7" s="76">
        <f t="shared" si="775"/>
        <v>0</v>
      </c>
      <c r="RU7" s="76">
        <f t="shared" si="776"/>
        <v>0</v>
      </c>
      <c r="RW7" s="115">
        <f t="shared" si="831"/>
        <v>0</v>
      </c>
      <c r="RX7" s="115">
        <f t="shared" si="777"/>
        <v>0</v>
      </c>
      <c r="RY7" s="115">
        <f t="shared" si="778"/>
        <v>0</v>
      </c>
      <c r="RZ7" s="115">
        <f t="shared" si="779"/>
        <v>0</v>
      </c>
      <c r="SA7" s="115">
        <f t="shared" si="780"/>
        <v>0</v>
      </c>
      <c r="SB7" s="115">
        <f t="shared" si="781"/>
        <v>0</v>
      </c>
      <c r="SC7" s="115">
        <f t="shared" si="782"/>
        <v>0</v>
      </c>
      <c r="SD7" s="115">
        <f t="shared" si="783"/>
        <v>0</v>
      </c>
      <c r="SE7" s="115">
        <f t="shared" si="784"/>
        <v>0</v>
      </c>
      <c r="SF7" s="115">
        <f t="shared" si="785"/>
        <v>0</v>
      </c>
      <c r="SG7" s="115">
        <f t="shared" si="786"/>
        <v>0</v>
      </c>
      <c r="SH7" s="115">
        <f t="shared" si="787"/>
        <v>0</v>
      </c>
      <c r="SI7" s="115">
        <f t="shared" si="788"/>
        <v>0</v>
      </c>
      <c r="SJ7" s="115">
        <f t="shared" si="789"/>
        <v>0</v>
      </c>
      <c r="SK7" s="115">
        <f t="shared" si="790"/>
        <v>0</v>
      </c>
      <c r="SL7" s="115">
        <f t="shared" si="791"/>
        <v>0</v>
      </c>
      <c r="SM7" s="115">
        <f t="shared" si="792"/>
        <v>0</v>
      </c>
      <c r="SN7" s="115">
        <f t="shared" si="793"/>
        <v>0</v>
      </c>
      <c r="SO7" s="115">
        <f t="shared" si="794"/>
        <v>0</v>
      </c>
      <c r="SP7" s="115">
        <f t="shared" si="795"/>
        <v>0</v>
      </c>
      <c r="SQ7" s="115">
        <f t="shared" si="796"/>
        <v>0</v>
      </c>
      <c r="SR7" s="115">
        <f t="shared" si="797"/>
        <v>0</v>
      </c>
      <c r="SS7" s="115">
        <f t="shared" si="798"/>
        <v>0</v>
      </c>
      <c r="ST7" s="115">
        <f t="shared" si="799"/>
        <v>0</v>
      </c>
      <c r="SU7" s="115">
        <f t="shared" si="800"/>
        <v>0</v>
      </c>
      <c r="SV7" s="115">
        <f t="shared" si="801"/>
        <v>0</v>
      </c>
      <c r="SW7" s="115">
        <f t="shared" si="802"/>
        <v>0</v>
      </c>
      <c r="SX7" s="115">
        <f t="shared" si="803"/>
        <v>0</v>
      </c>
      <c r="SY7" s="115">
        <f t="shared" si="804"/>
        <v>0</v>
      </c>
      <c r="SZ7" s="115">
        <f t="shared" si="805"/>
        <v>0</v>
      </c>
      <c r="TA7" s="115">
        <f t="shared" si="806"/>
        <v>0</v>
      </c>
      <c r="TB7" s="115">
        <f t="shared" si="807"/>
        <v>0</v>
      </c>
      <c r="TC7" s="115">
        <f t="shared" si="808"/>
        <v>0</v>
      </c>
      <c r="TD7" s="115">
        <f t="shared" si="809"/>
        <v>0</v>
      </c>
      <c r="TE7" s="115">
        <f t="shared" si="810"/>
        <v>0</v>
      </c>
      <c r="TF7" s="115">
        <f t="shared" si="811"/>
        <v>0</v>
      </c>
      <c r="TG7" s="115">
        <f t="shared" si="812"/>
        <v>0</v>
      </c>
      <c r="TH7" s="115">
        <f t="shared" si="813"/>
        <v>0</v>
      </c>
      <c r="TI7" s="115">
        <f t="shared" si="814"/>
        <v>0</v>
      </c>
      <c r="TJ7" s="115">
        <f t="shared" si="815"/>
        <v>0</v>
      </c>
      <c r="TK7" s="115">
        <f t="shared" si="816"/>
        <v>0</v>
      </c>
      <c r="TL7" s="115">
        <f t="shared" si="817"/>
        <v>0</v>
      </c>
      <c r="TM7" s="115">
        <f t="shared" si="818"/>
        <v>0</v>
      </c>
      <c r="TN7" s="115">
        <f t="shared" si="819"/>
        <v>0</v>
      </c>
      <c r="TO7" s="115">
        <f t="shared" si="820"/>
        <v>0</v>
      </c>
      <c r="TP7" s="115">
        <f t="shared" si="821"/>
        <v>0</v>
      </c>
      <c r="TQ7" s="115">
        <f t="shared" si="822"/>
        <v>0</v>
      </c>
      <c r="TR7" s="115">
        <f t="shared" si="823"/>
        <v>0</v>
      </c>
      <c r="TS7" s="115">
        <f t="shared" si="824"/>
        <v>0</v>
      </c>
      <c r="TT7" s="115">
        <f t="shared" si="825"/>
        <v>0</v>
      </c>
      <c r="TU7" s="115">
        <f t="shared" si="826"/>
        <v>0</v>
      </c>
      <c r="TV7" s="116">
        <f t="shared" si="832"/>
        <v>0</v>
      </c>
    </row>
    <row r="8" spans="1:542" x14ac:dyDescent="0.25">
      <c r="A8" s="68" t="str">
        <f t="shared" si="412"/>
        <v>Anteile 14-18/70 FN6 VN6</v>
      </c>
      <c r="B8" s="68">
        <f t="shared" si="833"/>
        <v>14</v>
      </c>
      <c r="C8" s="68">
        <f t="shared" si="827"/>
        <v>18</v>
      </c>
      <c r="D8" s="69">
        <v>6</v>
      </c>
      <c r="E8" s="69" t="s">
        <v>1540</v>
      </c>
      <c r="F8" s="68" t="str">
        <f t="shared" si="413"/>
        <v>Sehr geehrte Frau FN6</v>
      </c>
      <c r="H8" s="68" t="str">
        <f t="shared" si="414"/>
        <v>VN6</v>
      </c>
      <c r="J8" s="70" t="s">
        <v>1550</v>
      </c>
      <c r="K8" s="71" t="s">
        <v>1607</v>
      </c>
      <c r="M8" s="68" t="str">
        <f t="shared" si="415"/>
        <v>FN6</v>
      </c>
      <c r="N8" s="69">
        <v>4943</v>
      </c>
      <c r="O8" s="68" t="str">
        <f t="shared" si="416"/>
        <v>Geinberg</v>
      </c>
      <c r="Q8" s="72"/>
      <c r="S8" s="69" t="str">
        <f t="shared" si="828"/>
        <v>VN6.FN6@un.org</v>
      </c>
      <c r="V8" s="68" t="str">
        <f t="shared" si="417"/>
        <v xml:space="preserve">    </v>
      </c>
      <c r="Z8" s="71">
        <v>5</v>
      </c>
      <c r="AA8" s="74">
        <f t="shared" si="418"/>
        <v>0</v>
      </c>
      <c r="AB8" s="75">
        <f t="shared" si="829"/>
        <v>0</v>
      </c>
      <c r="AC8" s="76">
        <v>0</v>
      </c>
      <c r="AD8" s="76">
        <f t="shared" si="419"/>
        <v>0</v>
      </c>
      <c r="AE8" s="76">
        <f t="shared" si="420"/>
        <v>0</v>
      </c>
      <c r="AF8" s="76"/>
      <c r="AG8" s="76">
        <f t="shared" si="421"/>
        <v>0</v>
      </c>
      <c r="AH8" s="77">
        <f t="shared" si="422"/>
        <v>0</v>
      </c>
      <c r="AI8" s="75">
        <f t="shared" si="423"/>
        <v>0</v>
      </c>
      <c r="AJ8" s="76">
        <f t="shared" si="424"/>
        <v>0</v>
      </c>
      <c r="AK8" s="76">
        <f t="shared" si="425"/>
        <v>0</v>
      </c>
      <c r="AL8" s="76">
        <f t="shared" si="426"/>
        <v>0</v>
      </c>
      <c r="AM8" s="76"/>
      <c r="AN8" s="76">
        <f t="shared" si="427"/>
        <v>0</v>
      </c>
      <c r="AO8" s="77">
        <f t="shared" si="428"/>
        <v>0</v>
      </c>
      <c r="AP8" s="75">
        <f t="shared" si="429"/>
        <v>0</v>
      </c>
      <c r="AQ8" s="76">
        <f t="shared" si="430"/>
        <v>0</v>
      </c>
      <c r="AR8" s="76">
        <f t="shared" si="431"/>
        <v>0</v>
      </c>
      <c r="AS8" s="76">
        <f t="shared" si="432"/>
        <v>0</v>
      </c>
      <c r="AT8" s="76"/>
      <c r="AU8" s="76">
        <f t="shared" si="433"/>
        <v>0</v>
      </c>
      <c r="AV8" s="77">
        <f t="shared" si="434"/>
        <v>0</v>
      </c>
      <c r="AW8" s="75">
        <f t="shared" si="435"/>
        <v>0</v>
      </c>
      <c r="AX8" s="76">
        <f t="shared" si="436"/>
        <v>0</v>
      </c>
      <c r="AY8" s="76">
        <f t="shared" si="437"/>
        <v>0</v>
      </c>
      <c r="AZ8" s="76">
        <f t="shared" si="438"/>
        <v>0</v>
      </c>
      <c r="BA8" s="76"/>
      <c r="BB8" s="76">
        <f t="shared" si="439"/>
        <v>0</v>
      </c>
      <c r="BC8" s="77">
        <f t="shared" si="440"/>
        <v>0</v>
      </c>
      <c r="BD8" s="75">
        <f t="shared" si="441"/>
        <v>0</v>
      </c>
      <c r="BE8" s="76">
        <f t="shared" si="442"/>
        <v>0</v>
      </c>
      <c r="BF8" s="76">
        <f t="shared" si="443"/>
        <v>0</v>
      </c>
      <c r="BG8" s="76">
        <f t="shared" si="444"/>
        <v>0</v>
      </c>
      <c r="BH8" s="76"/>
      <c r="BI8" s="76">
        <f t="shared" si="445"/>
        <v>0</v>
      </c>
      <c r="BJ8" s="77">
        <f t="shared" si="446"/>
        <v>0</v>
      </c>
      <c r="BK8" s="75">
        <f t="shared" si="447"/>
        <v>0</v>
      </c>
      <c r="BL8" s="76">
        <f t="shared" si="448"/>
        <v>0</v>
      </c>
      <c r="BM8" s="76">
        <f t="shared" si="449"/>
        <v>0</v>
      </c>
      <c r="BN8" s="76">
        <f t="shared" si="450"/>
        <v>0</v>
      </c>
      <c r="BO8" s="76"/>
      <c r="BP8" s="76">
        <f t="shared" si="451"/>
        <v>0</v>
      </c>
      <c r="BQ8" s="77">
        <f t="shared" si="452"/>
        <v>0</v>
      </c>
      <c r="BR8" s="75">
        <f t="shared" si="453"/>
        <v>0</v>
      </c>
      <c r="BS8" s="76">
        <f t="shared" si="454"/>
        <v>0</v>
      </c>
      <c r="BT8" s="76">
        <f t="shared" si="455"/>
        <v>0</v>
      </c>
      <c r="BU8" s="76">
        <f t="shared" si="456"/>
        <v>0</v>
      </c>
      <c r="BV8" s="76"/>
      <c r="BW8" s="76">
        <f t="shared" si="457"/>
        <v>0</v>
      </c>
      <c r="BX8" s="77">
        <f t="shared" si="458"/>
        <v>0</v>
      </c>
      <c r="BY8" s="75">
        <f t="shared" si="459"/>
        <v>0</v>
      </c>
      <c r="BZ8" s="76">
        <f t="shared" si="460"/>
        <v>0</v>
      </c>
      <c r="CA8" s="76">
        <f t="shared" si="461"/>
        <v>0</v>
      </c>
      <c r="CB8" s="76">
        <f t="shared" si="462"/>
        <v>0</v>
      </c>
      <c r="CC8" s="76"/>
      <c r="CD8" s="76">
        <f t="shared" si="463"/>
        <v>0</v>
      </c>
      <c r="CE8" s="77">
        <f t="shared" si="464"/>
        <v>0</v>
      </c>
      <c r="CF8" s="75">
        <f t="shared" si="465"/>
        <v>0</v>
      </c>
      <c r="CG8" s="76">
        <f t="shared" si="466"/>
        <v>0</v>
      </c>
      <c r="CH8" s="76">
        <f t="shared" si="467"/>
        <v>0</v>
      </c>
      <c r="CI8" s="76">
        <f t="shared" si="468"/>
        <v>0</v>
      </c>
      <c r="CJ8" s="76"/>
      <c r="CK8" s="76">
        <f t="shared" si="469"/>
        <v>0</v>
      </c>
      <c r="CL8" s="77">
        <f t="shared" si="470"/>
        <v>0</v>
      </c>
      <c r="CM8" s="75">
        <f t="shared" si="471"/>
        <v>0</v>
      </c>
      <c r="CN8" s="76">
        <f t="shared" si="472"/>
        <v>0</v>
      </c>
      <c r="CO8" s="76">
        <f t="shared" si="473"/>
        <v>0</v>
      </c>
      <c r="CP8" s="76">
        <f t="shared" si="474"/>
        <v>0</v>
      </c>
      <c r="CQ8" s="76"/>
      <c r="CR8" s="76">
        <f t="shared" si="475"/>
        <v>0</v>
      </c>
      <c r="CS8" s="77">
        <f t="shared" si="476"/>
        <v>0</v>
      </c>
      <c r="CT8" s="75">
        <f t="shared" si="477"/>
        <v>0</v>
      </c>
      <c r="CU8" s="76">
        <f t="shared" si="478"/>
        <v>0</v>
      </c>
      <c r="CV8" s="76">
        <f t="shared" si="479"/>
        <v>0</v>
      </c>
      <c r="CW8" s="76">
        <f t="shared" si="480"/>
        <v>0</v>
      </c>
      <c r="CX8" s="76"/>
      <c r="CY8" s="76">
        <f t="shared" si="481"/>
        <v>0</v>
      </c>
      <c r="CZ8" s="77">
        <f t="shared" si="482"/>
        <v>0</v>
      </c>
      <c r="DA8" s="75">
        <f t="shared" si="483"/>
        <v>0</v>
      </c>
      <c r="DB8" s="76">
        <f t="shared" si="484"/>
        <v>0</v>
      </c>
      <c r="DC8" s="76">
        <f t="shared" si="485"/>
        <v>0</v>
      </c>
      <c r="DD8" s="76">
        <f t="shared" si="486"/>
        <v>0</v>
      </c>
      <c r="DE8" s="76"/>
      <c r="DF8" s="76">
        <f t="shared" si="487"/>
        <v>0</v>
      </c>
      <c r="DG8" s="77">
        <f t="shared" si="488"/>
        <v>0</v>
      </c>
      <c r="DH8" s="75">
        <f t="shared" si="489"/>
        <v>0</v>
      </c>
      <c r="DI8" s="76">
        <f t="shared" si="490"/>
        <v>0</v>
      </c>
      <c r="DJ8" s="76">
        <f t="shared" si="491"/>
        <v>0</v>
      </c>
      <c r="DK8" s="76">
        <f t="shared" si="492"/>
        <v>0</v>
      </c>
      <c r="DL8" s="76"/>
      <c r="DM8" s="76">
        <f t="shared" si="493"/>
        <v>0</v>
      </c>
      <c r="DN8" s="77">
        <f t="shared" si="494"/>
        <v>0</v>
      </c>
      <c r="DO8" s="75">
        <f t="shared" si="495"/>
        <v>0</v>
      </c>
      <c r="DP8" s="76">
        <f t="shared" si="496"/>
        <v>0</v>
      </c>
      <c r="DQ8" s="76">
        <f t="shared" si="497"/>
        <v>0</v>
      </c>
      <c r="DR8" s="76">
        <f t="shared" si="498"/>
        <v>0</v>
      </c>
      <c r="DS8" s="76"/>
      <c r="DT8" s="76">
        <f t="shared" si="499"/>
        <v>0</v>
      </c>
      <c r="DU8" s="77">
        <f t="shared" si="500"/>
        <v>0</v>
      </c>
      <c r="DV8" s="75">
        <f t="shared" si="501"/>
        <v>0</v>
      </c>
      <c r="DW8" s="76">
        <f t="shared" si="502"/>
        <v>0</v>
      </c>
      <c r="DX8" s="76">
        <f t="shared" si="503"/>
        <v>0</v>
      </c>
      <c r="DY8" s="76">
        <f t="shared" si="504"/>
        <v>0</v>
      </c>
      <c r="DZ8" s="76"/>
      <c r="EA8" s="76">
        <f t="shared" si="505"/>
        <v>0</v>
      </c>
      <c r="EB8" s="77">
        <f t="shared" si="506"/>
        <v>0</v>
      </c>
      <c r="EC8" s="75">
        <f t="shared" si="507"/>
        <v>0</v>
      </c>
      <c r="ED8" s="76">
        <f t="shared" si="508"/>
        <v>0</v>
      </c>
      <c r="EE8" s="76">
        <f t="shared" si="509"/>
        <v>0</v>
      </c>
      <c r="EF8" s="76">
        <f t="shared" si="510"/>
        <v>0</v>
      </c>
      <c r="EG8" s="76"/>
      <c r="EH8" s="76">
        <f t="shared" si="511"/>
        <v>0</v>
      </c>
      <c r="EI8" s="77">
        <f t="shared" si="512"/>
        <v>0</v>
      </c>
      <c r="EJ8" s="75">
        <f t="shared" si="513"/>
        <v>0</v>
      </c>
      <c r="EK8" s="76">
        <f t="shared" si="514"/>
        <v>0</v>
      </c>
      <c r="EL8" s="76">
        <f t="shared" si="515"/>
        <v>0</v>
      </c>
      <c r="EM8" s="76">
        <f t="shared" si="516"/>
        <v>0</v>
      </c>
      <c r="EN8" s="76"/>
      <c r="EO8" s="76">
        <f t="shared" si="517"/>
        <v>0</v>
      </c>
      <c r="EP8" s="77">
        <f t="shared" si="518"/>
        <v>0</v>
      </c>
      <c r="EQ8" s="75">
        <f t="shared" si="519"/>
        <v>0</v>
      </c>
      <c r="ER8" s="76">
        <f t="shared" si="520"/>
        <v>0</v>
      </c>
      <c r="ES8" s="76">
        <f t="shared" si="521"/>
        <v>0</v>
      </c>
      <c r="ET8" s="76">
        <f t="shared" si="522"/>
        <v>0</v>
      </c>
      <c r="EU8" s="76"/>
      <c r="EV8" s="76">
        <f t="shared" si="523"/>
        <v>0</v>
      </c>
      <c r="EW8" s="77">
        <f t="shared" si="524"/>
        <v>0</v>
      </c>
      <c r="EX8" s="75">
        <f t="shared" si="525"/>
        <v>0</v>
      </c>
      <c r="EY8" s="76">
        <f t="shared" si="526"/>
        <v>0</v>
      </c>
      <c r="EZ8" s="76">
        <f t="shared" si="527"/>
        <v>0</v>
      </c>
      <c r="FA8" s="76">
        <f t="shared" si="528"/>
        <v>0</v>
      </c>
      <c r="FB8" s="76"/>
      <c r="FC8" s="76">
        <f t="shared" si="529"/>
        <v>0</v>
      </c>
      <c r="FD8" s="77">
        <f t="shared" si="530"/>
        <v>0</v>
      </c>
      <c r="FE8" s="75">
        <f t="shared" si="531"/>
        <v>0</v>
      </c>
      <c r="FF8" s="76">
        <f t="shared" si="532"/>
        <v>0</v>
      </c>
      <c r="FG8" s="76">
        <f t="shared" si="533"/>
        <v>0</v>
      </c>
      <c r="FH8" s="76">
        <f t="shared" si="534"/>
        <v>0</v>
      </c>
      <c r="FI8" s="76"/>
      <c r="FJ8" s="76">
        <f t="shared" si="535"/>
        <v>0</v>
      </c>
      <c r="FK8" s="77">
        <f t="shared" si="536"/>
        <v>0</v>
      </c>
      <c r="FL8" s="75">
        <f t="shared" si="537"/>
        <v>0</v>
      </c>
      <c r="FM8" s="76">
        <f t="shared" si="538"/>
        <v>0</v>
      </c>
      <c r="FN8" s="76">
        <f t="shared" si="539"/>
        <v>0</v>
      </c>
      <c r="FO8" s="76">
        <f t="shared" si="540"/>
        <v>0</v>
      </c>
      <c r="FP8" s="76"/>
      <c r="FQ8" s="76">
        <f t="shared" si="541"/>
        <v>0</v>
      </c>
      <c r="FR8" s="77">
        <f t="shared" si="542"/>
        <v>0</v>
      </c>
      <c r="FS8" s="75">
        <f t="shared" si="543"/>
        <v>0</v>
      </c>
      <c r="FT8" s="76">
        <f t="shared" si="544"/>
        <v>0</v>
      </c>
      <c r="FU8" s="76">
        <f t="shared" si="545"/>
        <v>0</v>
      </c>
      <c r="FV8" s="76">
        <f t="shared" si="546"/>
        <v>0</v>
      </c>
      <c r="FW8" s="76"/>
      <c r="FX8" s="76">
        <f t="shared" si="547"/>
        <v>0</v>
      </c>
      <c r="FY8" s="77">
        <f t="shared" si="548"/>
        <v>0</v>
      </c>
      <c r="FZ8" s="75">
        <f t="shared" si="549"/>
        <v>0</v>
      </c>
      <c r="GA8" s="76">
        <f t="shared" si="550"/>
        <v>0</v>
      </c>
      <c r="GB8" s="76">
        <f t="shared" si="551"/>
        <v>0</v>
      </c>
      <c r="GC8" s="76">
        <f t="shared" si="552"/>
        <v>0</v>
      </c>
      <c r="GD8" s="76"/>
      <c r="GE8" s="76">
        <f t="shared" si="553"/>
        <v>0</v>
      </c>
      <c r="GF8" s="77">
        <f t="shared" si="554"/>
        <v>0</v>
      </c>
      <c r="GG8" s="75">
        <f t="shared" si="555"/>
        <v>0</v>
      </c>
      <c r="GH8" s="76">
        <f t="shared" si="556"/>
        <v>0</v>
      </c>
      <c r="GI8" s="76">
        <f t="shared" si="557"/>
        <v>0</v>
      </c>
      <c r="GJ8" s="76">
        <f t="shared" si="558"/>
        <v>0</v>
      </c>
      <c r="GK8" s="76"/>
      <c r="GL8" s="76">
        <f t="shared" si="559"/>
        <v>0</v>
      </c>
      <c r="GM8" s="77">
        <f t="shared" si="560"/>
        <v>0</v>
      </c>
      <c r="GN8" s="75">
        <f t="shared" si="561"/>
        <v>0</v>
      </c>
      <c r="GO8" s="76">
        <f t="shared" si="562"/>
        <v>0</v>
      </c>
      <c r="GP8" s="76">
        <f t="shared" si="563"/>
        <v>0</v>
      </c>
      <c r="GQ8" s="76">
        <f t="shared" si="564"/>
        <v>0</v>
      </c>
      <c r="GR8" s="76"/>
      <c r="GS8" s="76">
        <f t="shared" si="565"/>
        <v>0</v>
      </c>
      <c r="GT8" s="77">
        <f t="shared" si="566"/>
        <v>0</v>
      </c>
      <c r="GU8" s="75">
        <f t="shared" si="567"/>
        <v>0</v>
      </c>
      <c r="GV8" s="76">
        <f t="shared" si="568"/>
        <v>0</v>
      </c>
      <c r="GW8" s="76">
        <f t="shared" si="569"/>
        <v>0</v>
      </c>
      <c r="GX8" s="76">
        <f t="shared" si="570"/>
        <v>0</v>
      </c>
      <c r="GY8" s="76"/>
      <c r="GZ8" s="76">
        <f t="shared" si="571"/>
        <v>0</v>
      </c>
      <c r="HA8" s="77">
        <f t="shared" si="572"/>
        <v>0</v>
      </c>
      <c r="HB8" s="75">
        <f t="shared" si="573"/>
        <v>0</v>
      </c>
      <c r="HC8" s="76">
        <f t="shared" si="574"/>
        <v>0</v>
      </c>
      <c r="HD8" s="76">
        <f t="shared" si="575"/>
        <v>0</v>
      </c>
      <c r="HE8" s="76">
        <f t="shared" si="576"/>
        <v>0</v>
      </c>
      <c r="HF8" s="76"/>
      <c r="HG8" s="76">
        <f t="shared" si="577"/>
        <v>0</v>
      </c>
      <c r="HH8" s="77">
        <f t="shared" si="578"/>
        <v>0</v>
      </c>
      <c r="HI8" s="75">
        <f t="shared" si="579"/>
        <v>0</v>
      </c>
      <c r="HJ8" s="76">
        <f t="shared" si="580"/>
        <v>0</v>
      </c>
      <c r="HK8" s="76">
        <f t="shared" si="581"/>
        <v>0</v>
      </c>
      <c r="HL8" s="76">
        <f t="shared" si="582"/>
        <v>0</v>
      </c>
      <c r="HM8" s="76"/>
      <c r="HN8" s="76">
        <f t="shared" si="583"/>
        <v>0</v>
      </c>
      <c r="HO8" s="77">
        <f t="shared" si="584"/>
        <v>0</v>
      </c>
      <c r="HP8" s="75">
        <f t="shared" si="585"/>
        <v>0</v>
      </c>
      <c r="HQ8" s="76">
        <f t="shared" si="586"/>
        <v>0</v>
      </c>
      <c r="HR8" s="76">
        <f t="shared" si="587"/>
        <v>0</v>
      </c>
      <c r="HS8" s="76">
        <f t="shared" si="588"/>
        <v>0</v>
      </c>
      <c r="HT8" s="76"/>
      <c r="HU8" s="76">
        <f t="shared" si="589"/>
        <v>0</v>
      </c>
      <c r="HV8" s="77">
        <f t="shared" si="590"/>
        <v>0</v>
      </c>
      <c r="HW8" s="75">
        <f t="shared" si="591"/>
        <v>0</v>
      </c>
      <c r="HX8" s="76">
        <f t="shared" si="592"/>
        <v>0</v>
      </c>
      <c r="HY8" s="76">
        <f t="shared" si="593"/>
        <v>0</v>
      </c>
      <c r="HZ8" s="76">
        <f t="shared" si="594"/>
        <v>0</v>
      </c>
      <c r="IA8" s="76"/>
      <c r="IB8" s="76">
        <f t="shared" si="595"/>
        <v>0</v>
      </c>
      <c r="IC8" s="77">
        <f t="shared" si="596"/>
        <v>0</v>
      </c>
      <c r="ID8" s="75">
        <f t="shared" si="597"/>
        <v>0</v>
      </c>
      <c r="IE8" s="76">
        <f t="shared" si="598"/>
        <v>0</v>
      </c>
      <c r="IF8" s="76">
        <f t="shared" si="599"/>
        <v>0</v>
      </c>
      <c r="IG8" s="76">
        <f t="shared" si="600"/>
        <v>0</v>
      </c>
      <c r="IH8" s="76"/>
      <c r="II8" s="76">
        <f t="shared" si="601"/>
        <v>0</v>
      </c>
      <c r="IJ8" s="77">
        <f t="shared" si="602"/>
        <v>0</v>
      </c>
      <c r="IK8" s="75">
        <f t="shared" si="603"/>
        <v>0</v>
      </c>
      <c r="IL8" s="76">
        <f t="shared" si="604"/>
        <v>0</v>
      </c>
      <c r="IM8" s="76">
        <f t="shared" si="605"/>
        <v>0</v>
      </c>
      <c r="IN8" s="76">
        <f t="shared" si="606"/>
        <v>0</v>
      </c>
      <c r="IO8" s="76"/>
      <c r="IP8" s="76">
        <f t="shared" si="607"/>
        <v>0</v>
      </c>
      <c r="IQ8" s="77">
        <f t="shared" si="608"/>
        <v>0</v>
      </c>
      <c r="IR8" s="75">
        <f t="shared" si="609"/>
        <v>0</v>
      </c>
      <c r="IS8" s="76">
        <f t="shared" si="610"/>
        <v>0</v>
      </c>
      <c r="IT8" s="76">
        <f t="shared" si="611"/>
        <v>0</v>
      </c>
      <c r="IU8" s="76">
        <f t="shared" si="612"/>
        <v>0</v>
      </c>
      <c r="IV8" s="76"/>
      <c r="IW8" s="76">
        <f t="shared" si="613"/>
        <v>0</v>
      </c>
      <c r="IX8" s="77">
        <f t="shared" si="614"/>
        <v>0</v>
      </c>
      <c r="IY8" s="75">
        <f t="shared" si="615"/>
        <v>0</v>
      </c>
      <c r="IZ8" s="76">
        <f t="shared" si="616"/>
        <v>0</v>
      </c>
      <c r="JA8" s="76">
        <f t="shared" si="617"/>
        <v>0</v>
      </c>
      <c r="JB8" s="76">
        <f t="shared" si="618"/>
        <v>0</v>
      </c>
      <c r="JC8" s="76"/>
      <c r="JD8" s="76">
        <f t="shared" si="619"/>
        <v>0</v>
      </c>
      <c r="JE8" s="77">
        <f t="shared" si="620"/>
        <v>0</v>
      </c>
      <c r="JF8" s="75">
        <f t="shared" si="621"/>
        <v>0</v>
      </c>
      <c r="JG8" s="76">
        <f t="shared" si="622"/>
        <v>0</v>
      </c>
      <c r="JH8" s="76">
        <f t="shared" si="623"/>
        <v>0</v>
      </c>
      <c r="JI8" s="76">
        <f t="shared" si="624"/>
        <v>0</v>
      </c>
      <c r="JJ8" s="76"/>
      <c r="JK8" s="76">
        <f t="shared" si="625"/>
        <v>0</v>
      </c>
      <c r="JL8" s="77">
        <f t="shared" si="626"/>
        <v>0</v>
      </c>
      <c r="JM8" s="75">
        <f t="shared" si="627"/>
        <v>0</v>
      </c>
      <c r="JN8" s="76">
        <f t="shared" si="628"/>
        <v>0</v>
      </c>
      <c r="JO8" s="76">
        <f t="shared" si="629"/>
        <v>0</v>
      </c>
      <c r="JP8" s="76">
        <f t="shared" si="630"/>
        <v>0</v>
      </c>
      <c r="JQ8" s="76"/>
      <c r="JR8" s="76">
        <f t="shared" si="631"/>
        <v>0</v>
      </c>
      <c r="JS8" s="77">
        <f t="shared" si="632"/>
        <v>0</v>
      </c>
      <c r="JT8" s="75">
        <f t="shared" si="633"/>
        <v>0</v>
      </c>
      <c r="JU8" s="76">
        <f t="shared" si="634"/>
        <v>0</v>
      </c>
      <c r="JV8" s="76">
        <f t="shared" si="635"/>
        <v>0</v>
      </c>
      <c r="JW8" s="76">
        <f t="shared" si="636"/>
        <v>0</v>
      </c>
      <c r="JX8" s="76"/>
      <c r="JY8" s="76">
        <f t="shared" si="637"/>
        <v>0</v>
      </c>
      <c r="JZ8" s="77">
        <f t="shared" si="638"/>
        <v>0</v>
      </c>
      <c r="KA8" s="75">
        <f t="shared" si="639"/>
        <v>0</v>
      </c>
      <c r="KB8" s="76">
        <f t="shared" si="640"/>
        <v>0</v>
      </c>
      <c r="KC8" s="76">
        <f t="shared" si="641"/>
        <v>0</v>
      </c>
      <c r="KD8" s="76">
        <f t="shared" si="642"/>
        <v>0</v>
      </c>
      <c r="KE8" s="76"/>
      <c r="KF8" s="76">
        <f t="shared" si="643"/>
        <v>0</v>
      </c>
      <c r="KG8" s="77">
        <f t="shared" si="644"/>
        <v>0</v>
      </c>
      <c r="KH8" s="75">
        <f t="shared" si="645"/>
        <v>0</v>
      </c>
      <c r="KI8" s="76">
        <f t="shared" si="646"/>
        <v>0</v>
      </c>
      <c r="KJ8" s="76">
        <f t="shared" si="647"/>
        <v>0</v>
      </c>
      <c r="KK8" s="76">
        <f t="shared" si="648"/>
        <v>0</v>
      </c>
      <c r="KL8" s="76"/>
      <c r="KM8" s="76">
        <f t="shared" si="649"/>
        <v>0</v>
      </c>
      <c r="KN8" s="77">
        <f t="shared" si="650"/>
        <v>0</v>
      </c>
      <c r="KO8" s="75">
        <f t="shared" si="651"/>
        <v>0</v>
      </c>
      <c r="KP8" s="76">
        <f t="shared" si="652"/>
        <v>0</v>
      </c>
      <c r="KQ8" s="76">
        <f t="shared" si="653"/>
        <v>0</v>
      </c>
      <c r="KR8" s="76">
        <f t="shared" si="654"/>
        <v>0</v>
      </c>
      <c r="KS8" s="76"/>
      <c r="KT8" s="76">
        <f t="shared" si="655"/>
        <v>0</v>
      </c>
      <c r="KU8" s="77">
        <f t="shared" si="656"/>
        <v>0</v>
      </c>
      <c r="KV8" s="75">
        <f t="shared" si="657"/>
        <v>0</v>
      </c>
      <c r="KW8" s="76">
        <f t="shared" si="658"/>
        <v>0</v>
      </c>
      <c r="KX8" s="76">
        <f t="shared" si="659"/>
        <v>0</v>
      </c>
      <c r="KY8" s="76">
        <f t="shared" si="660"/>
        <v>0</v>
      </c>
      <c r="KZ8" s="76"/>
      <c r="LA8" s="76">
        <f t="shared" si="661"/>
        <v>0</v>
      </c>
      <c r="LB8" s="77">
        <f t="shared" si="662"/>
        <v>0</v>
      </c>
      <c r="LC8" s="75">
        <f t="shared" si="663"/>
        <v>0</v>
      </c>
      <c r="LD8" s="76">
        <f t="shared" si="664"/>
        <v>0</v>
      </c>
      <c r="LE8" s="76">
        <f t="shared" si="665"/>
        <v>0</v>
      </c>
      <c r="LF8" s="76">
        <f t="shared" si="666"/>
        <v>0</v>
      </c>
      <c r="LG8" s="76"/>
      <c r="LH8" s="76">
        <f t="shared" si="667"/>
        <v>0</v>
      </c>
      <c r="LI8" s="77">
        <f t="shared" si="668"/>
        <v>0</v>
      </c>
      <c r="LJ8" s="75">
        <f t="shared" si="669"/>
        <v>0</v>
      </c>
      <c r="LK8" s="76">
        <f t="shared" si="670"/>
        <v>0</v>
      </c>
      <c r="LL8" s="76">
        <f t="shared" si="671"/>
        <v>0</v>
      </c>
      <c r="LM8" s="76">
        <f t="shared" si="672"/>
        <v>0</v>
      </c>
      <c r="LN8" s="76"/>
      <c r="LO8" s="76">
        <f t="shared" si="673"/>
        <v>0</v>
      </c>
      <c r="LP8" s="77">
        <f t="shared" si="674"/>
        <v>0</v>
      </c>
      <c r="LQ8" s="75">
        <f t="shared" si="675"/>
        <v>0</v>
      </c>
      <c r="LR8" s="76">
        <f t="shared" si="676"/>
        <v>0</v>
      </c>
      <c r="LS8" s="76">
        <f t="shared" si="677"/>
        <v>0</v>
      </c>
      <c r="LT8" s="76">
        <f t="shared" si="678"/>
        <v>0</v>
      </c>
      <c r="LU8" s="76"/>
      <c r="LV8" s="76">
        <f t="shared" si="679"/>
        <v>0</v>
      </c>
      <c r="LW8" s="77">
        <f t="shared" si="680"/>
        <v>0</v>
      </c>
      <c r="LX8" s="75">
        <f t="shared" si="681"/>
        <v>0</v>
      </c>
      <c r="LY8" s="76">
        <f t="shared" si="682"/>
        <v>0</v>
      </c>
      <c r="LZ8" s="76">
        <f t="shared" si="683"/>
        <v>0</v>
      </c>
      <c r="MA8" s="76">
        <f t="shared" si="684"/>
        <v>0</v>
      </c>
      <c r="MB8" s="76"/>
      <c r="MC8" s="76">
        <f t="shared" si="685"/>
        <v>0</v>
      </c>
      <c r="MD8" s="77">
        <f t="shared" si="686"/>
        <v>0</v>
      </c>
      <c r="ME8" s="75">
        <f t="shared" si="687"/>
        <v>0</v>
      </c>
      <c r="MF8" s="76">
        <f t="shared" si="688"/>
        <v>0</v>
      </c>
      <c r="MG8" s="76">
        <f t="shared" si="689"/>
        <v>0</v>
      </c>
      <c r="MH8" s="76">
        <f t="shared" si="690"/>
        <v>0</v>
      </c>
      <c r="MI8" s="76"/>
      <c r="MJ8" s="76">
        <f t="shared" si="691"/>
        <v>0</v>
      </c>
      <c r="MK8" s="77">
        <f t="shared" si="692"/>
        <v>0</v>
      </c>
      <c r="ML8" s="75">
        <f t="shared" si="693"/>
        <v>0</v>
      </c>
      <c r="MM8" s="76">
        <f t="shared" si="694"/>
        <v>0</v>
      </c>
      <c r="MN8" s="76">
        <f t="shared" si="695"/>
        <v>0</v>
      </c>
      <c r="MO8" s="76">
        <f t="shared" si="696"/>
        <v>0</v>
      </c>
      <c r="MP8" s="76"/>
      <c r="MQ8" s="76">
        <f t="shared" si="697"/>
        <v>0</v>
      </c>
      <c r="MR8" s="77">
        <f t="shared" si="698"/>
        <v>0</v>
      </c>
      <c r="MS8" s="75">
        <f t="shared" si="699"/>
        <v>0</v>
      </c>
      <c r="MT8" s="76">
        <f t="shared" si="700"/>
        <v>0</v>
      </c>
      <c r="MU8" s="76">
        <f t="shared" si="701"/>
        <v>0</v>
      </c>
      <c r="MV8" s="76">
        <f t="shared" si="702"/>
        <v>0</v>
      </c>
      <c r="MW8" s="76"/>
      <c r="MX8" s="76">
        <f t="shared" si="703"/>
        <v>0</v>
      </c>
      <c r="MY8" s="77">
        <f t="shared" si="704"/>
        <v>0</v>
      </c>
      <c r="MZ8" s="75">
        <f t="shared" si="705"/>
        <v>0</v>
      </c>
      <c r="NA8" s="76">
        <f t="shared" si="706"/>
        <v>0</v>
      </c>
      <c r="NB8" s="76">
        <f t="shared" si="707"/>
        <v>0</v>
      </c>
      <c r="NC8" s="76">
        <f t="shared" si="708"/>
        <v>0</v>
      </c>
      <c r="ND8" s="76"/>
      <c r="NE8" s="76">
        <f t="shared" si="709"/>
        <v>0</v>
      </c>
      <c r="NF8" s="77">
        <f t="shared" si="710"/>
        <v>0</v>
      </c>
      <c r="NG8" s="75">
        <f t="shared" si="711"/>
        <v>0</v>
      </c>
      <c r="NH8" s="76">
        <f t="shared" si="712"/>
        <v>0</v>
      </c>
      <c r="NI8" s="76">
        <f t="shared" si="713"/>
        <v>0</v>
      </c>
      <c r="NJ8" s="76">
        <f t="shared" si="714"/>
        <v>0</v>
      </c>
      <c r="NK8" s="76"/>
      <c r="NL8" s="76">
        <f t="shared" si="715"/>
        <v>0</v>
      </c>
      <c r="NM8" s="77">
        <f t="shared" si="716"/>
        <v>0</v>
      </c>
      <c r="NN8" s="75">
        <f t="shared" si="717"/>
        <v>0</v>
      </c>
      <c r="NO8" s="76">
        <f t="shared" si="718"/>
        <v>0</v>
      </c>
      <c r="NP8" s="76">
        <f t="shared" si="719"/>
        <v>0</v>
      </c>
      <c r="NQ8" s="76">
        <f t="shared" si="720"/>
        <v>0</v>
      </c>
      <c r="NR8" s="76"/>
      <c r="NS8" s="76">
        <f t="shared" si="721"/>
        <v>0</v>
      </c>
      <c r="NT8" s="77">
        <f t="shared" si="722"/>
        <v>0</v>
      </c>
      <c r="NU8" s="72"/>
      <c r="NV8" s="115">
        <f t="shared" si="723"/>
        <v>0</v>
      </c>
      <c r="NW8" s="115">
        <f t="shared" si="723"/>
        <v>0</v>
      </c>
      <c r="NX8" s="115">
        <f t="shared" si="723"/>
        <v>0</v>
      </c>
      <c r="NY8" s="115">
        <f t="shared" si="723"/>
        <v>0</v>
      </c>
      <c r="NZ8" s="115">
        <f t="shared" si="723"/>
        <v>0</v>
      </c>
      <c r="OA8" s="115">
        <f t="shared" si="723"/>
        <v>0</v>
      </c>
      <c r="OB8" s="115">
        <f t="shared" si="723"/>
        <v>0</v>
      </c>
      <c r="OC8" s="115">
        <f t="shared" si="723"/>
        <v>0</v>
      </c>
      <c r="OD8" s="115">
        <f t="shared" si="723"/>
        <v>0</v>
      </c>
      <c r="OE8" s="115">
        <f t="shared" si="723"/>
        <v>0</v>
      </c>
      <c r="OF8" s="115">
        <f t="shared" si="724"/>
        <v>0</v>
      </c>
      <c r="OG8" s="115">
        <f t="shared" si="724"/>
        <v>0</v>
      </c>
      <c r="OH8" s="115">
        <f t="shared" si="724"/>
        <v>0</v>
      </c>
      <c r="OI8" s="115">
        <f t="shared" si="724"/>
        <v>0</v>
      </c>
      <c r="OJ8" s="115">
        <f t="shared" si="724"/>
        <v>0</v>
      </c>
      <c r="OK8" s="115">
        <f t="shared" si="724"/>
        <v>0</v>
      </c>
      <c r="OL8" s="115">
        <f t="shared" si="724"/>
        <v>0</v>
      </c>
      <c r="OM8" s="115">
        <f t="shared" si="724"/>
        <v>0</v>
      </c>
      <c r="ON8" s="115">
        <f t="shared" si="724"/>
        <v>0</v>
      </c>
      <c r="OO8" s="115">
        <f t="shared" si="724"/>
        <v>0</v>
      </c>
      <c r="OP8" s="115">
        <f t="shared" si="724"/>
        <v>0</v>
      </c>
      <c r="OQ8" s="115">
        <f t="shared" si="725"/>
        <v>0</v>
      </c>
      <c r="OR8" s="115">
        <f t="shared" si="725"/>
        <v>0</v>
      </c>
      <c r="OS8" s="115">
        <f t="shared" si="725"/>
        <v>0</v>
      </c>
      <c r="OT8" s="115">
        <f t="shared" si="725"/>
        <v>0</v>
      </c>
      <c r="OU8" s="115">
        <f t="shared" si="725"/>
        <v>0</v>
      </c>
      <c r="OV8" s="115">
        <f t="shared" si="725"/>
        <v>0</v>
      </c>
      <c r="OW8" s="115">
        <f t="shared" si="725"/>
        <v>0</v>
      </c>
      <c r="OX8" s="115">
        <f t="shared" si="725"/>
        <v>0</v>
      </c>
      <c r="OY8" s="115">
        <f t="shared" si="725"/>
        <v>0</v>
      </c>
      <c r="OZ8" s="115">
        <f t="shared" si="725"/>
        <v>0</v>
      </c>
      <c r="PA8" s="115">
        <f t="shared" si="725"/>
        <v>0</v>
      </c>
      <c r="PB8" s="115">
        <f t="shared" si="725"/>
        <v>0</v>
      </c>
      <c r="PC8" s="115">
        <f t="shared" si="725"/>
        <v>0</v>
      </c>
      <c r="PD8" s="115">
        <f t="shared" si="725"/>
        <v>0</v>
      </c>
      <c r="PE8" s="115">
        <f t="shared" si="725"/>
        <v>0</v>
      </c>
      <c r="PF8" s="115">
        <f t="shared" si="725"/>
        <v>0</v>
      </c>
      <c r="PG8" s="115">
        <f t="shared" si="725"/>
        <v>0</v>
      </c>
      <c r="PH8" s="115">
        <f t="shared" si="725"/>
        <v>0</v>
      </c>
      <c r="PI8" s="115">
        <f t="shared" si="725"/>
        <v>0</v>
      </c>
      <c r="PJ8" s="115">
        <f t="shared" si="725"/>
        <v>0</v>
      </c>
      <c r="PK8" s="115">
        <f t="shared" si="725"/>
        <v>0</v>
      </c>
      <c r="PL8" s="115">
        <f t="shared" si="725"/>
        <v>0</v>
      </c>
      <c r="PM8" s="115">
        <f t="shared" si="725"/>
        <v>0</v>
      </c>
      <c r="PN8" s="115">
        <f t="shared" si="725"/>
        <v>0</v>
      </c>
      <c r="PO8" s="115">
        <f t="shared" si="725"/>
        <v>0</v>
      </c>
      <c r="PP8" s="115">
        <f t="shared" si="725"/>
        <v>0</v>
      </c>
      <c r="PQ8" s="115">
        <f t="shared" si="725"/>
        <v>0</v>
      </c>
      <c r="PR8" s="115">
        <f t="shared" si="725"/>
        <v>0</v>
      </c>
      <c r="PS8" s="115">
        <f t="shared" si="725"/>
        <v>0</v>
      </c>
      <c r="PT8" s="115">
        <f t="shared" si="725"/>
        <v>0</v>
      </c>
      <c r="PU8" s="116">
        <f t="shared" si="830"/>
        <v>0</v>
      </c>
      <c r="PV8" s="116"/>
      <c r="PW8" s="76">
        <f t="shared" si="726"/>
        <v>0</v>
      </c>
      <c r="PX8" s="76">
        <f t="shared" si="727"/>
        <v>0</v>
      </c>
      <c r="PY8" s="76">
        <f t="shared" si="728"/>
        <v>0</v>
      </c>
      <c r="PZ8" s="76">
        <f t="shared" si="729"/>
        <v>0</v>
      </c>
      <c r="QA8" s="76">
        <f t="shared" si="730"/>
        <v>0</v>
      </c>
      <c r="QB8" s="76">
        <f t="shared" si="731"/>
        <v>0</v>
      </c>
      <c r="QC8" s="76">
        <f t="shared" si="732"/>
        <v>0</v>
      </c>
      <c r="QD8" s="76">
        <f t="shared" si="733"/>
        <v>0</v>
      </c>
      <c r="QE8" s="76">
        <f t="shared" si="734"/>
        <v>0</v>
      </c>
      <c r="QF8" s="76">
        <f t="shared" si="735"/>
        <v>0</v>
      </c>
      <c r="QG8" s="76">
        <f t="shared" si="736"/>
        <v>0</v>
      </c>
      <c r="QH8" s="76">
        <f t="shared" si="737"/>
        <v>0</v>
      </c>
      <c r="QI8" s="76">
        <f t="shared" si="738"/>
        <v>0</v>
      </c>
      <c r="QJ8" s="76">
        <f t="shared" si="739"/>
        <v>0</v>
      </c>
      <c r="QK8" s="76">
        <f t="shared" si="740"/>
        <v>0</v>
      </c>
      <c r="QL8" s="76">
        <f t="shared" si="741"/>
        <v>0</v>
      </c>
      <c r="QM8" s="76">
        <f t="shared" si="742"/>
        <v>0</v>
      </c>
      <c r="QN8" s="76">
        <f t="shared" si="743"/>
        <v>0</v>
      </c>
      <c r="QO8" s="76">
        <f t="shared" si="744"/>
        <v>0</v>
      </c>
      <c r="QP8" s="76">
        <f t="shared" si="745"/>
        <v>0</v>
      </c>
      <c r="QQ8" s="76">
        <f t="shared" si="746"/>
        <v>0</v>
      </c>
      <c r="QR8" s="76">
        <f t="shared" si="747"/>
        <v>0</v>
      </c>
      <c r="QS8" s="76">
        <f t="shared" si="748"/>
        <v>0</v>
      </c>
      <c r="QT8" s="76">
        <f t="shared" si="749"/>
        <v>0</v>
      </c>
      <c r="QU8" s="76">
        <f t="shared" si="750"/>
        <v>0</v>
      </c>
      <c r="QV8" s="76">
        <f t="shared" si="751"/>
        <v>0</v>
      </c>
      <c r="QW8" s="76">
        <f t="shared" si="752"/>
        <v>0</v>
      </c>
      <c r="QX8" s="76">
        <f t="shared" si="753"/>
        <v>0</v>
      </c>
      <c r="QY8" s="76">
        <f t="shared" si="754"/>
        <v>0</v>
      </c>
      <c r="QZ8" s="76">
        <f t="shared" si="755"/>
        <v>0</v>
      </c>
      <c r="RA8" s="76">
        <f t="shared" si="756"/>
        <v>0</v>
      </c>
      <c r="RB8" s="76">
        <f t="shared" si="757"/>
        <v>0</v>
      </c>
      <c r="RC8" s="76">
        <f t="shared" si="758"/>
        <v>0</v>
      </c>
      <c r="RD8" s="76">
        <f t="shared" si="759"/>
        <v>0</v>
      </c>
      <c r="RE8" s="76">
        <f t="shared" si="760"/>
        <v>0</v>
      </c>
      <c r="RF8" s="76">
        <f t="shared" si="761"/>
        <v>0</v>
      </c>
      <c r="RG8" s="76">
        <f t="shared" si="762"/>
        <v>0</v>
      </c>
      <c r="RH8" s="76">
        <f t="shared" si="763"/>
        <v>0</v>
      </c>
      <c r="RI8" s="76">
        <f t="shared" si="764"/>
        <v>0</v>
      </c>
      <c r="RJ8" s="76">
        <f t="shared" si="765"/>
        <v>0</v>
      </c>
      <c r="RK8" s="76">
        <f t="shared" si="766"/>
        <v>0</v>
      </c>
      <c r="RL8" s="76">
        <f t="shared" si="767"/>
        <v>0</v>
      </c>
      <c r="RM8" s="76">
        <f t="shared" si="768"/>
        <v>0</v>
      </c>
      <c r="RN8" s="76">
        <f t="shared" si="769"/>
        <v>0</v>
      </c>
      <c r="RO8" s="76">
        <f t="shared" si="770"/>
        <v>0</v>
      </c>
      <c r="RP8" s="76">
        <f t="shared" si="771"/>
        <v>0</v>
      </c>
      <c r="RQ8" s="76">
        <f t="shared" si="772"/>
        <v>0</v>
      </c>
      <c r="RR8" s="76">
        <f t="shared" si="773"/>
        <v>0</v>
      </c>
      <c r="RS8" s="76">
        <f t="shared" si="774"/>
        <v>0</v>
      </c>
      <c r="RT8" s="76">
        <f t="shared" si="775"/>
        <v>0</v>
      </c>
      <c r="RU8" s="76">
        <f t="shared" si="776"/>
        <v>0</v>
      </c>
      <c r="RW8" s="115">
        <f t="shared" si="831"/>
        <v>0</v>
      </c>
      <c r="RX8" s="115">
        <f t="shared" si="777"/>
        <v>0</v>
      </c>
      <c r="RY8" s="115">
        <f t="shared" si="778"/>
        <v>0</v>
      </c>
      <c r="RZ8" s="115">
        <f t="shared" si="779"/>
        <v>0</v>
      </c>
      <c r="SA8" s="115">
        <f t="shared" si="780"/>
        <v>0</v>
      </c>
      <c r="SB8" s="115">
        <f t="shared" si="781"/>
        <v>0</v>
      </c>
      <c r="SC8" s="115">
        <f t="shared" si="782"/>
        <v>0</v>
      </c>
      <c r="SD8" s="115">
        <f t="shared" si="783"/>
        <v>0</v>
      </c>
      <c r="SE8" s="115">
        <f t="shared" si="784"/>
        <v>0</v>
      </c>
      <c r="SF8" s="115">
        <f t="shared" si="785"/>
        <v>0</v>
      </c>
      <c r="SG8" s="115">
        <f t="shared" si="786"/>
        <v>0</v>
      </c>
      <c r="SH8" s="115">
        <f t="shared" si="787"/>
        <v>0</v>
      </c>
      <c r="SI8" s="115">
        <f t="shared" si="788"/>
        <v>0</v>
      </c>
      <c r="SJ8" s="115">
        <f t="shared" si="789"/>
        <v>0</v>
      </c>
      <c r="SK8" s="115">
        <f t="shared" si="790"/>
        <v>0</v>
      </c>
      <c r="SL8" s="115">
        <f t="shared" si="791"/>
        <v>0</v>
      </c>
      <c r="SM8" s="115">
        <f t="shared" si="792"/>
        <v>0</v>
      </c>
      <c r="SN8" s="115">
        <f t="shared" si="793"/>
        <v>0</v>
      </c>
      <c r="SO8" s="115">
        <f t="shared" si="794"/>
        <v>0</v>
      </c>
      <c r="SP8" s="115">
        <f t="shared" si="795"/>
        <v>0</v>
      </c>
      <c r="SQ8" s="115">
        <f t="shared" si="796"/>
        <v>0</v>
      </c>
      <c r="SR8" s="115">
        <f t="shared" si="797"/>
        <v>0</v>
      </c>
      <c r="SS8" s="115">
        <f t="shared" si="798"/>
        <v>0</v>
      </c>
      <c r="ST8" s="115">
        <f t="shared" si="799"/>
        <v>0</v>
      </c>
      <c r="SU8" s="115">
        <f t="shared" si="800"/>
        <v>0</v>
      </c>
      <c r="SV8" s="115">
        <f t="shared" si="801"/>
        <v>0</v>
      </c>
      <c r="SW8" s="115">
        <f t="shared" si="802"/>
        <v>0</v>
      </c>
      <c r="SX8" s="115">
        <f t="shared" si="803"/>
        <v>0</v>
      </c>
      <c r="SY8" s="115">
        <f t="shared" si="804"/>
        <v>0</v>
      </c>
      <c r="SZ8" s="115">
        <f t="shared" si="805"/>
        <v>0</v>
      </c>
      <c r="TA8" s="115">
        <f t="shared" si="806"/>
        <v>0</v>
      </c>
      <c r="TB8" s="115">
        <f t="shared" si="807"/>
        <v>0</v>
      </c>
      <c r="TC8" s="115">
        <f t="shared" si="808"/>
        <v>0</v>
      </c>
      <c r="TD8" s="115">
        <f t="shared" si="809"/>
        <v>0</v>
      </c>
      <c r="TE8" s="115">
        <f t="shared" si="810"/>
        <v>0</v>
      </c>
      <c r="TF8" s="115">
        <f t="shared" si="811"/>
        <v>0</v>
      </c>
      <c r="TG8" s="115">
        <f t="shared" si="812"/>
        <v>0</v>
      </c>
      <c r="TH8" s="115">
        <f t="shared" si="813"/>
        <v>0</v>
      </c>
      <c r="TI8" s="115">
        <f t="shared" si="814"/>
        <v>0</v>
      </c>
      <c r="TJ8" s="115">
        <f t="shared" si="815"/>
        <v>0</v>
      </c>
      <c r="TK8" s="115">
        <f t="shared" si="816"/>
        <v>0</v>
      </c>
      <c r="TL8" s="115">
        <f t="shared" si="817"/>
        <v>0</v>
      </c>
      <c r="TM8" s="115">
        <f t="shared" si="818"/>
        <v>0</v>
      </c>
      <c r="TN8" s="115">
        <f t="shared" si="819"/>
        <v>0</v>
      </c>
      <c r="TO8" s="115">
        <f t="shared" si="820"/>
        <v>0</v>
      </c>
      <c r="TP8" s="115">
        <f t="shared" si="821"/>
        <v>0</v>
      </c>
      <c r="TQ8" s="115">
        <f t="shared" si="822"/>
        <v>0</v>
      </c>
      <c r="TR8" s="115">
        <f t="shared" si="823"/>
        <v>0</v>
      </c>
      <c r="TS8" s="115">
        <f t="shared" si="824"/>
        <v>0</v>
      </c>
      <c r="TT8" s="115">
        <f t="shared" si="825"/>
        <v>0</v>
      </c>
      <c r="TU8" s="115">
        <f t="shared" si="826"/>
        <v>0</v>
      </c>
      <c r="TV8" s="116">
        <f t="shared" si="832"/>
        <v>0</v>
      </c>
    </row>
    <row r="9" spans="1:542" x14ac:dyDescent="0.25">
      <c r="A9" s="68" t="str">
        <f t="shared" si="412"/>
        <v>Anteil 19/70 FN7 VN7</v>
      </c>
      <c r="B9" s="68">
        <f t="shared" si="833"/>
        <v>19</v>
      </c>
      <c r="C9" s="68">
        <f t="shared" si="827"/>
        <v>19</v>
      </c>
      <c r="D9" s="69">
        <v>7</v>
      </c>
      <c r="E9" s="69" t="s">
        <v>1536</v>
      </c>
      <c r="F9" s="68" t="str">
        <f t="shared" si="413"/>
        <v>Sehr geehrter Herr Mag. FN7</v>
      </c>
      <c r="H9" s="68" t="str">
        <f t="shared" si="414"/>
        <v>Mag. VN7</v>
      </c>
      <c r="I9" s="69" t="s">
        <v>1539</v>
      </c>
      <c r="J9" s="70" t="s">
        <v>1551</v>
      </c>
      <c r="K9" s="71" t="s">
        <v>1608</v>
      </c>
      <c r="M9" s="68" t="str">
        <f t="shared" si="415"/>
        <v>FN7</v>
      </c>
      <c r="N9" s="69">
        <v>6691</v>
      </c>
      <c r="O9" s="68" t="str">
        <f t="shared" si="416"/>
        <v>Jungholz, Tirol</v>
      </c>
      <c r="P9" s="78"/>
      <c r="Q9" s="72"/>
      <c r="S9" s="69" t="str">
        <f t="shared" si="828"/>
        <v>VN7.FN7@un.org</v>
      </c>
      <c r="V9" s="68" t="str">
        <f t="shared" si="417"/>
        <v xml:space="preserve">    </v>
      </c>
      <c r="Z9" s="71">
        <v>1</v>
      </c>
      <c r="AA9" s="74">
        <f t="shared" si="418"/>
        <v>0</v>
      </c>
      <c r="AB9" s="75">
        <f t="shared" si="829"/>
        <v>0</v>
      </c>
      <c r="AC9" s="76">
        <v>0</v>
      </c>
      <c r="AD9" s="76">
        <f t="shared" si="419"/>
        <v>0</v>
      </c>
      <c r="AE9" s="76">
        <f t="shared" si="420"/>
        <v>0</v>
      </c>
      <c r="AF9" s="76"/>
      <c r="AG9" s="76">
        <f t="shared" si="421"/>
        <v>0</v>
      </c>
      <c r="AH9" s="77">
        <f t="shared" si="422"/>
        <v>0</v>
      </c>
      <c r="AI9" s="75">
        <f t="shared" si="423"/>
        <v>0</v>
      </c>
      <c r="AJ9" s="76">
        <f t="shared" si="424"/>
        <v>0</v>
      </c>
      <c r="AK9" s="76">
        <f t="shared" si="425"/>
        <v>0</v>
      </c>
      <c r="AL9" s="76">
        <f t="shared" si="426"/>
        <v>0</v>
      </c>
      <c r="AM9" s="76"/>
      <c r="AN9" s="76">
        <f t="shared" si="427"/>
        <v>0</v>
      </c>
      <c r="AO9" s="77">
        <f t="shared" si="428"/>
        <v>0</v>
      </c>
      <c r="AP9" s="75">
        <f t="shared" si="429"/>
        <v>0</v>
      </c>
      <c r="AQ9" s="76">
        <f t="shared" si="430"/>
        <v>0</v>
      </c>
      <c r="AR9" s="76">
        <f t="shared" si="431"/>
        <v>0</v>
      </c>
      <c r="AS9" s="76">
        <f t="shared" si="432"/>
        <v>0</v>
      </c>
      <c r="AT9" s="76"/>
      <c r="AU9" s="76">
        <f t="shared" si="433"/>
        <v>0</v>
      </c>
      <c r="AV9" s="77">
        <f t="shared" si="434"/>
        <v>0</v>
      </c>
      <c r="AW9" s="75">
        <f t="shared" si="435"/>
        <v>0</v>
      </c>
      <c r="AX9" s="76">
        <f t="shared" si="436"/>
        <v>0</v>
      </c>
      <c r="AY9" s="76">
        <f t="shared" si="437"/>
        <v>0</v>
      </c>
      <c r="AZ9" s="76">
        <f t="shared" si="438"/>
        <v>0</v>
      </c>
      <c r="BA9" s="76"/>
      <c r="BB9" s="76">
        <f t="shared" si="439"/>
        <v>0</v>
      </c>
      <c r="BC9" s="77">
        <f t="shared" si="440"/>
        <v>0</v>
      </c>
      <c r="BD9" s="75">
        <f t="shared" si="441"/>
        <v>0</v>
      </c>
      <c r="BE9" s="76">
        <f t="shared" si="442"/>
        <v>0</v>
      </c>
      <c r="BF9" s="76">
        <f t="shared" si="443"/>
        <v>0</v>
      </c>
      <c r="BG9" s="76">
        <f t="shared" si="444"/>
        <v>0</v>
      </c>
      <c r="BH9" s="76"/>
      <c r="BI9" s="76">
        <f t="shared" si="445"/>
        <v>0</v>
      </c>
      <c r="BJ9" s="77">
        <f t="shared" si="446"/>
        <v>0</v>
      </c>
      <c r="BK9" s="75">
        <f t="shared" si="447"/>
        <v>0</v>
      </c>
      <c r="BL9" s="76">
        <f t="shared" si="448"/>
        <v>0</v>
      </c>
      <c r="BM9" s="76">
        <f t="shared" si="449"/>
        <v>0</v>
      </c>
      <c r="BN9" s="76">
        <f t="shared" si="450"/>
        <v>0</v>
      </c>
      <c r="BO9" s="76"/>
      <c r="BP9" s="76">
        <f t="shared" si="451"/>
        <v>0</v>
      </c>
      <c r="BQ9" s="77">
        <f t="shared" si="452"/>
        <v>0</v>
      </c>
      <c r="BR9" s="75">
        <f t="shared" si="453"/>
        <v>0</v>
      </c>
      <c r="BS9" s="76">
        <f t="shared" si="454"/>
        <v>0</v>
      </c>
      <c r="BT9" s="76">
        <f t="shared" si="455"/>
        <v>0</v>
      </c>
      <c r="BU9" s="76">
        <f t="shared" si="456"/>
        <v>0</v>
      </c>
      <c r="BV9" s="76"/>
      <c r="BW9" s="76">
        <f t="shared" si="457"/>
        <v>0</v>
      </c>
      <c r="BX9" s="77">
        <f t="shared" si="458"/>
        <v>0</v>
      </c>
      <c r="BY9" s="75">
        <f t="shared" si="459"/>
        <v>0</v>
      </c>
      <c r="BZ9" s="76">
        <f t="shared" si="460"/>
        <v>0</v>
      </c>
      <c r="CA9" s="76">
        <f t="shared" si="461"/>
        <v>0</v>
      </c>
      <c r="CB9" s="76">
        <f t="shared" si="462"/>
        <v>0</v>
      </c>
      <c r="CC9" s="76"/>
      <c r="CD9" s="76">
        <f t="shared" si="463"/>
        <v>0</v>
      </c>
      <c r="CE9" s="77">
        <f t="shared" si="464"/>
        <v>0</v>
      </c>
      <c r="CF9" s="75">
        <f t="shared" si="465"/>
        <v>0</v>
      </c>
      <c r="CG9" s="76">
        <f t="shared" si="466"/>
        <v>0</v>
      </c>
      <c r="CH9" s="76">
        <f t="shared" si="467"/>
        <v>0</v>
      </c>
      <c r="CI9" s="76">
        <f t="shared" si="468"/>
        <v>0</v>
      </c>
      <c r="CJ9" s="76"/>
      <c r="CK9" s="76">
        <f t="shared" si="469"/>
        <v>0</v>
      </c>
      <c r="CL9" s="77">
        <f t="shared" si="470"/>
        <v>0</v>
      </c>
      <c r="CM9" s="75">
        <f t="shared" si="471"/>
        <v>0</v>
      </c>
      <c r="CN9" s="76">
        <f t="shared" si="472"/>
        <v>0</v>
      </c>
      <c r="CO9" s="76">
        <f t="shared" si="473"/>
        <v>0</v>
      </c>
      <c r="CP9" s="76">
        <f t="shared" si="474"/>
        <v>0</v>
      </c>
      <c r="CQ9" s="76"/>
      <c r="CR9" s="76">
        <f t="shared" si="475"/>
        <v>0</v>
      </c>
      <c r="CS9" s="77">
        <f t="shared" si="476"/>
        <v>0</v>
      </c>
      <c r="CT9" s="75">
        <f t="shared" si="477"/>
        <v>0</v>
      </c>
      <c r="CU9" s="76">
        <f t="shared" si="478"/>
        <v>0</v>
      </c>
      <c r="CV9" s="76">
        <f t="shared" si="479"/>
        <v>0</v>
      </c>
      <c r="CW9" s="76">
        <f t="shared" si="480"/>
        <v>0</v>
      </c>
      <c r="CX9" s="76"/>
      <c r="CY9" s="76">
        <f t="shared" si="481"/>
        <v>0</v>
      </c>
      <c r="CZ9" s="77">
        <f t="shared" si="482"/>
        <v>0</v>
      </c>
      <c r="DA9" s="75">
        <f t="shared" si="483"/>
        <v>0</v>
      </c>
      <c r="DB9" s="76">
        <f t="shared" si="484"/>
        <v>0</v>
      </c>
      <c r="DC9" s="76">
        <f t="shared" si="485"/>
        <v>0</v>
      </c>
      <c r="DD9" s="76">
        <f t="shared" si="486"/>
        <v>0</v>
      </c>
      <c r="DE9" s="76"/>
      <c r="DF9" s="76">
        <f t="shared" si="487"/>
        <v>0</v>
      </c>
      <c r="DG9" s="77">
        <f t="shared" si="488"/>
        <v>0</v>
      </c>
      <c r="DH9" s="75">
        <f t="shared" si="489"/>
        <v>0</v>
      </c>
      <c r="DI9" s="76">
        <f t="shared" si="490"/>
        <v>0</v>
      </c>
      <c r="DJ9" s="76">
        <f t="shared" si="491"/>
        <v>0</v>
      </c>
      <c r="DK9" s="76">
        <f t="shared" si="492"/>
        <v>0</v>
      </c>
      <c r="DL9" s="76"/>
      <c r="DM9" s="76">
        <f t="shared" si="493"/>
        <v>0</v>
      </c>
      <c r="DN9" s="77">
        <f t="shared" si="494"/>
        <v>0</v>
      </c>
      <c r="DO9" s="75">
        <f t="shared" si="495"/>
        <v>0</v>
      </c>
      <c r="DP9" s="76">
        <f t="shared" si="496"/>
        <v>0</v>
      </c>
      <c r="DQ9" s="76">
        <f t="shared" si="497"/>
        <v>0</v>
      </c>
      <c r="DR9" s="76">
        <f t="shared" si="498"/>
        <v>0</v>
      </c>
      <c r="DS9" s="76"/>
      <c r="DT9" s="76">
        <f t="shared" si="499"/>
        <v>0</v>
      </c>
      <c r="DU9" s="77">
        <f t="shared" si="500"/>
        <v>0</v>
      </c>
      <c r="DV9" s="75">
        <f t="shared" si="501"/>
        <v>0</v>
      </c>
      <c r="DW9" s="76">
        <f t="shared" si="502"/>
        <v>0</v>
      </c>
      <c r="DX9" s="76">
        <f t="shared" si="503"/>
        <v>0</v>
      </c>
      <c r="DY9" s="76">
        <f t="shared" si="504"/>
        <v>0</v>
      </c>
      <c r="DZ9" s="76"/>
      <c r="EA9" s="76">
        <f t="shared" si="505"/>
        <v>0</v>
      </c>
      <c r="EB9" s="77">
        <f t="shared" si="506"/>
        <v>0</v>
      </c>
      <c r="EC9" s="75">
        <f t="shared" si="507"/>
        <v>0</v>
      </c>
      <c r="ED9" s="76">
        <f t="shared" si="508"/>
        <v>0</v>
      </c>
      <c r="EE9" s="76">
        <f t="shared" si="509"/>
        <v>0</v>
      </c>
      <c r="EF9" s="76">
        <f t="shared" si="510"/>
        <v>0</v>
      </c>
      <c r="EG9" s="76"/>
      <c r="EH9" s="76">
        <f t="shared" si="511"/>
        <v>0</v>
      </c>
      <c r="EI9" s="77">
        <f t="shared" si="512"/>
        <v>0</v>
      </c>
      <c r="EJ9" s="75">
        <f t="shared" si="513"/>
        <v>0</v>
      </c>
      <c r="EK9" s="76">
        <f t="shared" si="514"/>
        <v>0</v>
      </c>
      <c r="EL9" s="76">
        <f t="shared" si="515"/>
        <v>0</v>
      </c>
      <c r="EM9" s="76">
        <f t="shared" si="516"/>
        <v>0</v>
      </c>
      <c r="EN9" s="76"/>
      <c r="EO9" s="76">
        <f t="shared" si="517"/>
        <v>0</v>
      </c>
      <c r="EP9" s="77">
        <f t="shared" si="518"/>
        <v>0</v>
      </c>
      <c r="EQ9" s="75">
        <f t="shared" si="519"/>
        <v>0</v>
      </c>
      <c r="ER9" s="76">
        <f t="shared" si="520"/>
        <v>0</v>
      </c>
      <c r="ES9" s="76">
        <f t="shared" si="521"/>
        <v>0</v>
      </c>
      <c r="ET9" s="76">
        <f t="shared" si="522"/>
        <v>0</v>
      </c>
      <c r="EU9" s="76"/>
      <c r="EV9" s="76">
        <f t="shared" si="523"/>
        <v>0</v>
      </c>
      <c r="EW9" s="77">
        <f t="shared" si="524"/>
        <v>0</v>
      </c>
      <c r="EX9" s="75">
        <f t="shared" si="525"/>
        <v>0</v>
      </c>
      <c r="EY9" s="76">
        <f t="shared" si="526"/>
        <v>0</v>
      </c>
      <c r="EZ9" s="76">
        <f t="shared" si="527"/>
        <v>0</v>
      </c>
      <c r="FA9" s="76">
        <f t="shared" si="528"/>
        <v>0</v>
      </c>
      <c r="FB9" s="76"/>
      <c r="FC9" s="76">
        <f t="shared" si="529"/>
        <v>0</v>
      </c>
      <c r="FD9" s="77">
        <f t="shared" si="530"/>
        <v>0</v>
      </c>
      <c r="FE9" s="75">
        <f t="shared" si="531"/>
        <v>0</v>
      </c>
      <c r="FF9" s="76">
        <f t="shared" si="532"/>
        <v>0</v>
      </c>
      <c r="FG9" s="76">
        <f t="shared" si="533"/>
        <v>0</v>
      </c>
      <c r="FH9" s="76">
        <f t="shared" si="534"/>
        <v>0</v>
      </c>
      <c r="FI9" s="76"/>
      <c r="FJ9" s="76">
        <f t="shared" si="535"/>
        <v>0</v>
      </c>
      <c r="FK9" s="77">
        <f t="shared" si="536"/>
        <v>0</v>
      </c>
      <c r="FL9" s="75">
        <f t="shared" si="537"/>
        <v>0</v>
      </c>
      <c r="FM9" s="76">
        <f t="shared" si="538"/>
        <v>0</v>
      </c>
      <c r="FN9" s="76">
        <f t="shared" si="539"/>
        <v>0</v>
      </c>
      <c r="FO9" s="76">
        <f t="shared" si="540"/>
        <v>0</v>
      </c>
      <c r="FP9" s="76"/>
      <c r="FQ9" s="76">
        <f t="shared" si="541"/>
        <v>0</v>
      </c>
      <c r="FR9" s="77">
        <f t="shared" si="542"/>
        <v>0</v>
      </c>
      <c r="FS9" s="75">
        <f t="shared" si="543"/>
        <v>0</v>
      </c>
      <c r="FT9" s="76">
        <f t="shared" si="544"/>
        <v>0</v>
      </c>
      <c r="FU9" s="76">
        <f t="shared" si="545"/>
        <v>0</v>
      </c>
      <c r="FV9" s="76">
        <f t="shared" si="546"/>
        <v>0</v>
      </c>
      <c r="FW9" s="76"/>
      <c r="FX9" s="76">
        <f t="shared" si="547"/>
        <v>0</v>
      </c>
      <c r="FY9" s="77">
        <f t="shared" si="548"/>
        <v>0</v>
      </c>
      <c r="FZ9" s="75">
        <f t="shared" si="549"/>
        <v>0</v>
      </c>
      <c r="GA9" s="76">
        <f t="shared" si="550"/>
        <v>0</v>
      </c>
      <c r="GB9" s="76">
        <f t="shared" si="551"/>
        <v>0</v>
      </c>
      <c r="GC9" s="76">
        <f t="shared" si="552"/>
        <v>0</v>
      </c>
      <c r="GD9" s="76"/>
      <c r="GE9" s="76">
        <f t="shared" si="553"/>
        <v>0</v>
      </c>
      <c r="GF9" s="77">
        <f t="shared" si="554"/>
        <v>0</v>
      </c>
      <c r="GG9" s="75">
        <f t="shared" si="555"/>
        <v>0</v>
      </c>
      <c r="GH9" s="76">
        <f t="shared" si="556"/>
        <v>0</v>
      </c>
      <c r="GI9" s="76">
        <f t="shared" si="557"/>
        <v>0</v>
      </c>
      <c r="GJ9" s="76">
        <f t="shared" si="558"/>
        <v>0</v>
      </c>
      <c r="GK9" s="76"/>
      <c r="GL9" s="76">
        <f t="shared" si="559"/>
        <v>0</v>
      </c>
      <c r="GM9" s="77">
        <f t="shared" si="560"/>
        <v>0</v>
      </c>
      <c r="GN9" s="75">
        <f t="shared" si="561"/>
        <v>0</v>
      </c>
      <c r="GO9" s="76">
        <f t="shared" si="562"/>
        <v>0</v>
      </c>
      <c r="GP9" s="76">
        <f t="shared" si="563"/>
        <v>0</v>
      </c>
      <c r="GQ9" s="76">
        <f t="shared" si="564"/>
        <v>0</v>
      </c>
      <c r="GR9" s="76"/>
      <c r="GS9" s="76">
        <f t="shared" si="565"/>
        <v>0</v>
      </c>
      <c r="GT9" s="77">
        <f t="shared" si="566"/>
        <v>0</v>
      </c>
      <c r="GU9" s="75">
        <f t="shared" si="567"/>
        <v>0</v>
      </c>
      <c r="GV9" s="76">
        <f t="shared" si="568"/>
        <v>0</v>
      </c>
      <c r="GW9" s="76">
        <f t="shared" si="569"/>
        <v>0</v>
      </c>
      <c r="GX9" s="76">
        <f t="shared" si="570"/>
        <v>0</v>
      </c>
      <c r="GY9" s="76"/>
      <c r="GZ9" s="76">
        <f t="shared" si="571"/>
        <v>0</v>
      </c>
      <c r="HA9" s="77">
        <f t="shared" si="572"/>
        <v>0</v>
      </c>
      <c r="HB9" s="75">
        <f t="shared" si="573"/>
        <v>0</v>
      </c>
      <c r="HC9" s="76">
        <f t="shared" si="574"/>
        <v>0</v>
      </c>
      <c r="HD9" s="76">
        <f t="shared" si="575"/>
        <v>0</v>
      </c>
      <c r="HE9" s="76">
        <f t="shared" si="576"/>
        <v>0</v>
      </c>
      <c r="HF9" s="76"/>
      <c r="HG9" s="76">
        <f t="shared" si="577"/>
        <v>0</v>
      </c>
      <c r="HH9" s="77">
        <f t="shared" si="578"/>
        <v>0</v>
      </c>
      <c r="HI9" s="75">
        <f t="shared" si="579"/>
        <v>0</v>
      </c>
      <c r="HJ9" s="76">
        <f t="shared" si="580"/>
        <v>0</v>
      </c>
      <c r="HK9" s="76">
        <f t="shared" si="581"/>
        <v>0</v>
      </c>
      <c r="HL9" s="76">
        <f t="shared" si="582"/>
        <v>0</v>
      </c>
      <c r="HM9" s="76"/>
      <c r="HN9" s="76">
        <f t="shared" si="583"/>
        <v>0</v>
      </c>
      <c r="HO9" s="77">
        <f t="shared" si="584"/>
        <v>0</v>
      </c>
      <c r="HP9" s="75">
        <f t="shared" si="585"/>
        <v>0</v>
      </c>
      <c r="HQ9" s="76">
        <f t="shared" si="586"/>
        <v>0</v>
      </c>
      <c r="HR9" s="76">
        <f t="shared" si="587"/>
        <v>0</v>
      </c>
      <c r="HS9" s="76">
        <f t="shared" si="588"/>
        <v>0</v>
      </c>
      <c r="HT9" s="76"/>
      <c r="HU9" s="76">
        <f t="shared" si="589"/>
        <v>0</v>
      </c>
      <c r="HV9" s="77">
        <f t="shared" si="590"/>
        <v>0</v>
      </c>
      <c r="HW9" s="75">
        <f t="shared" si="591"/>
        <v>0</v>
      </c>
      <c r="HX9" s="76">
        <f t="shared" si="592"/>
        <v>0</v>
      </c>
      <c r="HY9" s="76">
        <f t="shared" si="593"/>
        <v>0</v>
      </c>
      <c r="HZ9" s="76">
        <f t="shared" si="594"/>
        <v>0</v>
      </c>
      <c r="IA9" s="76"/>
      <c r="IB9" s="76">
        <f t="shared" si="595"/>
        <v>0</v>
      </c>
      <c r="IC9" s="77">
        <f t="shared" si="596"/>
        <v>0</v>
      </c>
      <c r="ID9" s="75">
        <f t="shared" si="597"/>
        <v>0</v>
      </c>
      <c r="IE9" s="76">
        <f t="shared" si="598"/>
        <v>0</v>
      </c>
      <c r="IF9" s="76">
        <f t="shared" si="599"/>
        <v>0</v>
      </c>
      <c r="IG9" s="76">
        <f t="shared" si="600"/>
        <v>0</v>
      </c>
      <c r="IH9" s="76"/>
      <c r="II9" s="76">
        <f t="shared" si="601"/>
        <v>0</v>
      </c>
      <c r="IJ9" s="77">
        <f t="shared" si="602"/>
        <v>0</v>
      </c>
      <c r="IK9" s="75">
        <f t="shared" si="603"/>
        <v>0</v>
      </c>
      <c r="IL9" s="76">
        <f t="shared" si="604"/>
        <v>0</v>
      </c>
      <c r="IM9" s="76">
        <f t="shared" si="605"/>
        <v>0</v>
      </c>
      <c r="IN9" s="76">
        <f t="shared" si="606"/>
        <v>0</v>
      </c>
      <c r="IO9" s="76"/>
      <c r="IP9" s="76">
        <f t="shared" si="607"/>
        <v>0</v>
      </c>
      <c r="IQ9" s="77">
        <f t="shared" si="608"/>
        <v>0</v>
      </c>
      <c r="IR9" s="75">
        <f t="shared" si="609"/>
        <v>0</v>
      </c>
      <c r="IS9" s="76">
        <f t="shared" si="610"/>
        <v>0</v>
      </c>
      <c r="IT9" s="76">
        <f t="shared" si="611"/>
        <v>0</v>
      </c>
      <c r="IU9" s="76">
        <f t="shared" si="612"/>
        <v>0</v>
      </c>
      <c r="IV9" s="76"/>
      <c r="IW9" s="76">
        <f t="shared" si="613"/>
        <v>0</v>
      </c>
      <c r="IX9" s="77">
        <f t="shared" si="614"/>
        <v>0</v>
      </c>
      <c r="IY9" s="75">
        <f t="shared" si="615"/>
        <v>0</v>
      </c>
      <c r="IZ9" s="76">
        <f t="shared" si="616"/>
        <v>0</v>
      </c>
      <c r="JA9" s="76">
        <f t="shared" si="617"/>
        <v>0</v>
      </c>
      <c r="JB9" s="76">
        <f t="shared" si="618"/>
        <v>0</v>
      </c>
      <c r="JC9" s="76"/>
      <c r="JD9" s="76">
        <f t="shared" si="619"/>
        <v>0</v>
      </c>
      <c r="JE9" s="77">
        <f t="shared" si="620"/>
        <v>0</v>
      </c>
      <c r="JF9" s="75">
        <f t="shared" si="621"/>
        <v>0</v>
      </c>
      <c r="JG9" s="76">
        <f t="shared" si="622"/>
        <v>0</v>
      </c>
      <c r="JH9" s="76">
        <f t="shared" si="623"/>
        <v>0</v>
      </c>
      <c r="JI9" s="76">
        <f t="shared" si="624"/>
        <v>0</v>
      </c>
      <c r="JJ9" s="76"/>
      <c r="JK9" s="76">
        <f t="shared" si="625"/>
        <v>0</v>
      </c>
      <c r="JL9" s="77">
        <f t="shared" si="626"/>
        <v>0</v>
      </c>
      <c r="JM9" s="75">
        <f t="shared" si="627"/>
        <v>0</v>
      </c>
      <c r="JN9" s="76">
        <f t="shared" si="628"/>
        <v>0</v>
      </c>
      <c r="JO9" s="76">
        <f t="shared" si="629"/>
        <v>0</v>
      </c>
      <c r="JP9" s="76">
        <f t="shared" si="630"/>
        <v>0</v>
      </c>
      <c r="JQ9" s="76"/>
      <c r="JR9" s="76">
        <f t="shared" si="631"/>
        <v>0</v>
      </c>
      <c r="JS9" s="77">
        <f t="shared" si="632"/>
        <v>0</v>
      </c>
      <c r="JT9" s="75">
        <f t="shared" si="633"/>
        <v>0</v>
      </c>
      <c r="JU9" s="76">
        <f t="shared" si="634"/>
        <v>0</v>
      </c>
      <c r="JV9" s="76">
        <f t="shared" si="635"/>
        <v>0</v>
      </c>
      <c r="JW9" s="76">
        <f t="shared" si="636"/>
        <v>0</v>
      </c>
      <c r="JX9" s="76"/>
      <c r="JY9" s="76">
        <f t="shared" si="637"/>
        <v>0</v>
      </c>
      <c r="JZ9" s="77">
        <f t="shared" si="638"/>
        <v>0</v>
      </c>
      <c r="KA9" s="75">
        <f t="shared" si="639"/>
        <v>0</v>
      </c>
      <c r="KB9" s="76">
        <f t="shared" si="640"/>
        <v>0</v>
      </c>
      <c r="KC9" s="76">
        <f t="shared" si="641"/>
        <v>0</v>
      </c>
      <c r="KD9" s="76">
        <f t="shared" si="642"/>
        <v>0</v>
      </c>
      <c r="KE9" s="76"/>
      <c r="KF9" s="76">
        <f t="shared" si="643"/>
        <v>0</v>
      </c>
      <c r="KG9" s="77">
        <f t="shared" si="644"/>
        <v>0</v>
      </c>
      <c r="KH9" s="75">
        <f t="shared" si="645"/>
        <v>0</v>
      </c>
      <c r="KI9" s="76">
        <f t="shared" si="646"/>
        <v>0</v>
      </c>
      <c r="KJ9" s="76">
        <f t="shared" si="647"/>
        <v>0</v>
      </c>
      <c r="KK9" s="76">
        <f t="shared" si="648"/>
        <v>0</v>
      </c>
      <c r="KL9" s="76"/>
      <c r="KM9" s="76">
        <f t="shared" si="649"/>
        <v>0</v>
      </c>
      <c r="KN9" s="77">
        <f t="shared" si="650"/>
        <v>0</v>
      </c>
      <c r="KO9" s="75">
        <f t="shared" si="651"/>
        <v>0</v>
      </c>
      <c r="KP9" s="76">
        <f t="shared" si="652"/>
        <v>0</v>
      </c>
      <c r="KQ9" s="76">
        <f t="shared" si="653"/>
        <v>0</v>
      </c>
      <c r="KR9" s="76">
        <f t="shared" si="654"/>
        <v>0</v>
      </c>
      <c r="KS9" s="76"/>
      <c r="KT9" s="76">
        <f t="shared" si="655"/>
        <v>0</v>
      </c>
      <c r="KU9" s="77">
        <f t="shared" si="656"/>
        <v>0</v>
      </c>
      <c r="KV9" s="75">
        <f t="shared" si="657"/>
        <v>0</v>
      </c>
      <c r="KW9" s="76">
        <f t="shared" si="658"/>
        <v>0</v>
      </c>
      <c r="KX9" s="76">
        <f t="shared" si="659"/>
        <v>0</v>
      </c>
      <c r="KY9" s="76">
        <f t="shared" si="660"/>
        <v>0</v>
      </c>
      <c r="KZ9" s="76"/>
      <c r="LA9" s="76">
        <f t="shared" si="661"/>
        <v>0</v>
      </c>
      <c r="LB9" s="77">
        <f t="shared" si="662"/>
        <v>0</v>
      </c>
      <c r="LC9" s="75">
        <f t="shared" si="663"/>
        <v>0</v>
      </c>
      <c r="LD9" s="76">
        <f t="shared" si="664"/>
        <v>0</v>
      </c>
      <c r="LE9" s="76">
        <f t="shared" si="665"/>
        <v>0</v>
      </c>
      <c r="LF9" s="76">
        <f t="shared" si="666"/>
        <v>0</v>
      </c>
      <c r="LG9" s="76"/>
      <c r="LH9" s="76">
        <f t="shared" si="667"/>
        <v>0</v>
      </c>
      <c r="LI9" s="77">
        <f t="shared" si="668"/>
        <v>0</v>
      </c>
      <c r="LJ9" s="75">
        <f t="shared" si="669"/>
        <v>0</v>
      </c>
      <c r="LK9" s="76">
        <f t="shared" si="670"/>
        <v>0</v>
      </c>
      <c r="LL9" s="76">
        <f t="shared" si="671"/>
        <v>0</v>
      </c>
      <c r="LM9" s="76">
        <f t="shared" si="672"/>
        <v>0</v>
      </c>
      <c r="LN9" s="76"/>
      <c r="LO9" s="76">
        <f t="shared" si="673"/>
        <v>0</v>
      </c>
      <c r="LP9" s="77">
        <f t="shared" si="674"/>
        <v>0</v>
      </c>
      <c r="LQ9" s="75">
        <f t="shared" si="675"/>
        <v>0</v>
      </c>
      <c r="LR9" s="76">
        <f t="shared" si="676"/>
        <v>0</v>
      </c>
      <c r="LS9" s="76">
        <f t="shared" si="677"/>
        <v>0</v>
      </c>
      <c r="LT9" s="76">
        <f t="shared" si="678"/>
        <v>0</v>
      </c>
      <c r="LU9" s="76"/>
      <c r="LV9" s="76">
        <f t="shared" si="679"/>
        <v>0</v>
      </c>
      <c r="LW9" s="77">
        <f t="shared" si="680"/>
        <v>0</v>
      </c>
      <c r="LX9" s="75">
        <f t="shared" si="681"/>
        <v>0</v>
      </c>
      <c r="LY9" s="76">
        <f t="shared" si="682"/>
        <v>0</v>
      </c>
      <c r="LZ9" s="76">
        <f t="shared" si="683"/>
        <v>0</v>
      </c>
      <c r="MA9" s="76">
        <f t="shared" si="684"/>
        <v>0</v>
      </c>
      <c r="MB9" s="76"/>
      <c r="MC9" s="76">
        <f t="shared" si="685"/>
        <v>0</v>
      </c>
      <c r="MD9" s="77">
        <f t="shared" si="686"/>
        <v>0</v>
      </c>
      <c r="ME9" s="75">
        <f t="shared" si="687"/>
        <v>0</v>
      </c>
      <c r="MF9" s="76">
        <f t="shared" si="688"/>
        <v>0</v>
      </c>
      <c r="MG9" s="76">
        <f t="shared" si="689"/>
        <v>0</v>
      </c>
      <c r="MH9" s="76">
        <f t="shared" si="690"/>
        <v>0</v>
      </c>
      <c r="MI9" s="76"/>
      <c r="MJ9" s="76">
        <f t="shared" si="691"/>
        <v>0</v>
      </c>
      <c r="MK9" s="77">
        <f t="shared" si="692"/>
        <v>0</v>
      </c>
      <c r="ML9" s="75">
        <f t="shared" si="693"/>
        <v>0</v>
      </c>
      <c r="MM9" s="76">
        <f t="shared" si="694"/>
        <v>0</v>
      </c>
      <c r="MN9" s="76">
        <f t="shared" si="695"/>
        <v>0</v>
      </c>
      <c r="MO9" s="76">
        <f t="shared" si="696"/>
        <v>0</v>
      </c>
      <c r="MP9" s="76"/>
      <c r="MQ9" s="76">
        <f t="shared" si="697"/>
        <v>0</v>
      </c>
      <c r="MR9" s="77">
        <f t="shared" si="698"/>
        <v>0</v>
      </c>
      <c r="MS9" s="75">
        <f t="shared" si="699"/>
        <v>0</v>
      </c>
      <c r="MT9" s="76">
        <f t="shared" si="700"/>
        <v>0</v>
      </c>
      <c r="MU9" s="76">
        <f t="shared" si="701"/>
        <v>0</v>
      </c>
      <c r="MV9" s="76">
        <f t="shared" si="702"/>
        <v>0</v>
      </c>
      <c r="MW9" s="76"/>
      <c r="MX9" s="76">
        <f t="shared" si="703"/>
        <v>0</v>
      </c>
      <c r="MY9" s="77">
        <f t="shared" si="704"/>
        <v>0</v>
      </c>
      <c r="MZ9" s="75">
        <f t="shared" si="705"/>
        <v>0</v>
      </c>
      <c r="NA9" s="76">
        <f t="shared" si="706"/>
        <v>0</v>
      </c>
      <c r="NB9" s="76">
        <f t="shared" si="707"/>
        <v>0</v>
      </c>
      <c r="NC9" s="76">
        <f t="shared" si="708"/>
        <v>0</v>
      </c>
      <c r="ND9" s="76"/>
      <c r="NE9" s="76">
        <f t="shared" si="709"/>
        <v>0</v>
      </c>
      <c r="NF9" s="77">
        <f t="shared" si="710"/>
        <v>0</v>
      </c>
      <c r="NG9" s="75">
        <f t="shared" si="711"/>
        <v>0</v>
      </c>
      <c r="NH9" s="76">
        <f t="shared" si="712"/>
        <v>0</v>
      </c>
      <c r="NI9" s="76">
        <f t="shared" si="713"/>
        <v>0</v>
      </c>
      <c r="NJ9" s="76">
        <f t="shared" si="714"/>
        <v>0</v>
      </c>
      <c r="NK9" s="76"/>
      <c r="NL9" s="76">
        <f t="shared" si="715"/>
        <v>0</v>
      </c>
      <c r="NM9" s="77">
        <f t="shared" si="716"/>
        <v>0</v>
      </c>
      <c r="NN9" s="75">
        <f t="shared" si="717"/>
        <v>0</v>
      </c>
      <c r="NO9" s="76">
        <f t="shared" si="718"/>
        <v>0</v>
      </c>
      <c r="NP9" s="76">
        <f t="shared" si="719"/>
        <v>0</v>
      </c>
      <c r="NQ9" s="76">
        <f t="shared" si="720"/>
        <v>0</v>
      </c>
      <c r="NR9" s="76"/>
      <c r="NS9" s="76">
        <f t="shared" si="721"/>
        <v>0</v>
      </c>
      <c r="NT9" s="77">
        <f t="shared" si="722"/>
        <v>0</v>
      </c>
      <c r="NU9" s="72"/>
      <c r="NV9" s="115">
        <f t="shared" si="723"/>
        <v>0</v>
      </c>
      <c r="NW9" s="115">
        <f t="shared" si="723"/>
        <v>0</v>
      </c>
      <c r="NX9" s="115">
        <f t="shared" si="723"/>
        <v>0</v>
      </c>
      <c r="NY9" s="115">
        <f t="shared" si="723"/>
        <v>0</v>
      </c>
      <c r="NZ9" s="115">
        <f t="shared" si="723"/>
        <v>0</v>
      </c>
      <c r="OA9" s="115">
        <f t="shared" si="723"/>
        <v>0</v>
      </c>
      <c r="OB9" s="115">
        <f t="shared" si="723"/>
        <v>0</v>
      </c>
      <c r="OC9" s="115">
        <f t="shared" si="723"/>
        <v>0</v>
      </c>
      <c r="OD9" s="115">
        <f t="shared" si="723"/>
        <v>0</v>
      </c>
      <c r="OE9" s="115">
        <f t="shared" si="723"/>
        <v>0</v>
      </c>
      <c r="OF9" s="115">
        <f t="shared" si="724"/>
        <v>0</v>
      </c>
      <c r="OG9" s="115">
        <f t="shared" si="724"/>
        <v>0</v>
      </c>
      <c r="OH9" s="115">
        <f t="shared" si="724"/>
        <v>0</v>
      </c>
      <c r="OI9" s="115">
        <f t="shared" si="724"/>
        <v>0</v>
      </c>
      <c r="OJ9" s="115">
        <f t="shared" si="724"/>
        <v>0</v>
      </c>
      <c r="OK9" s="115">
        <f t="shared" si="724"/>
        <v>0</v>
      </c>
      <c r="OL9" s="115">
        <f t="shared" si="724"/>
        <v>0</v>
      </c>
      <c r="OM9" s="115">
        <f t="shared" si="724"/>
        <v>0</v>
      </c>
      <c r="ON9" s="115">
        <f t="shared" si="724"/>
        <v>0</v>
      </c>
      <c r="OO9" s="115">
        <f t="shared" si="724"/>
        <v>0</v>
      </c>
      <c r="OP9" s="115">
        <f t="shared" si="724"/>
        <v>0</v>
      </c>
      <c r="OQ9" s="115">
        <f t="shared" si="725"/>
        <v>0</v>
      </c>
      <c r="OR9" s="115">
        <f t="shared" si="725"/>
        <v>0</v>
      </c>
      <c r="OS9" s="115">
        <f t="shared" si="725"/>
        <v>0</v>
      </c>
      <c r="OT9" s="115">
        <f t="shared" si="725"/>
        <v>0</v>
      </c>
      <c r="OU9" s="115">
        <f t="shared" si="725"/>
        <v>0</v>
      </c>
      <c r="OV9" s="115">
        <f t="shared" si="725"/>
        <v>0</v>
      </c>
      <c r="OW9" s="115">
        <f t="shared" si="725"/>
        <v>0</v>
      </c>
      <c r="OX9" s="115">
        <f t="shared" si="725"/>
        <v>0</v>
      </c>
      <c r="OY9" s="115">
        <f t="shared" si="725"/>
        <v>0</v>
      </c>
      <c r="OZ9" s="115">
        <f t="shared" si="725"/>
        <v>0</v>
      </c>
      <c r="PA9" s="115">
        <f t="shared" si="725"/>
        <v>0</v>
      </c>
      <c r="PB9" s="115">
        <f t="shared" si="725"/>
        <v>0</v>
      </c>
      <c r="PC9" s="115">
        <f t="shared" si="725"/>
        <v>0</v>
      </c>
      <c r="PD9" s="115">
        <f t="shared" si="725"/>
        <v>0</v>
      </c>
      <c r="PE9" s="115">
        <f t="shared" si="725"/>
        <v>0</v>
      </c>
      <c r="PF9" s="115">
        <f t="shared" si="725"/>
        <v>0</v>
      </c>
      <c r="PG9" s="115">
        <f t="shared" si="725"/>
        <v>0</v>
      </c>
      <c r="PH9" s="115">
        <f t="shared" si="725"/>
        <v>0</v>
      </c>
      <c r="PI9" s="115">
        <f t="shared" si="725"/>
        <v>0</v>
      </c>
      <c r="PJ9" s="115">
        <f t="shared" si="725"/>
        <v>0</v>
      </c>
      <c r="PK9" s="115">
        <f t="shared" si="725"/>
        <v>0</v>
      </c>
      <c r="PL9" s="115">
        <f t="shared" si="725"/>
        <v>0</v>
      </c>
      <c r="PM9" s="115">
        <f t="shared" si="725"/>
        <v>0</v>
      </c>
      <c r="PN9" s="115">
        <f t="shared" si="725"/>
        <v>0</v>
      </c>
      <c r="PO9" s="115">
        <f t="shared" si="725"/>
        <v>0</v>
      </c>
      <c r="PP9" s="115">
        <f t="shared" si="725"/>
        <v>0</v>
      </c>
      <c r="PQ9" s="115">
        <f t="shared" si="725"/>
        <v>0</v>
      </c>
      <c r="PR9" s="115">
        <f t="shared" si="725"/>
        <v>0</v>
      </c>
      <c r="PS9" s="115">
        <f t="shared" si="725"/>
        <v>0</v>
      </c>
      <c r="PT9" s="115">
        <f t="shared" si="725"/>
        <v>0</v>
      </c>
      <c r="PU9" s="116">
        <f t="shared" si="830"/>
        <v>0</v>
      </c>
      <c r="PV9" s="116"/>
      <c r="PW9" s="76">
        <f t="shared" si="726"/>
        <v>0</v>
      </c>
      <c r="PX9" s="76">
        <f t="shared" si="727"/>
        <v>0</v>
      </c>
      <c r="PY9" s="76">
        <f t="shared" si="728"/>
        <v>0</v>
      </c>
      <c r="PZ9" s="76">
        <f t="shared" si="729"/>
        <v>0</v>
      </c>
      <c r="QA9" s="76">
        <f t="shared" si="730"/>
        <v>0</v>
      </c>
      <c r="QB9" s="76">
        <f t="shared" si="731"/>
        <v>0</v>
      </c>
      <c r="QC9" s="76">
        <f t="shared" si="732"/>
        <v>0</v>
      </c>
      <c r="QD9" s="76">
        <f t="shared" si="733"/>
        <v>0</v>
      </c>
      <c r="QE9" s="76">
        <f t="shared" si="734"/>
        <v>0</v>
      </c>
      <c r="QF9" s="76">
        <f t="shared" si="735"/>
        <v>0</v>
      </c>
      <c r="QG9" s="76">
        <f t="shared" si="736"/>
        <v>0</v>
      </c>
      <c r="QH9" s="76">
        <f t="shared" si="737"/>
        <v>0</v>
      </c>
      <c r="QI9" s="76">
        <f t="shared" si="738"/>
        <v>0</v>
      </c>
      <c r="QJ9" s="76">
        <f t="shared" si="739"/>
        <v>0</v>
      </c>
      <c r="QK9" s="76">
        <f t="shared" si="740"/>
        <v>0</v>
      </c>
      <c r="QL9" s="76">
        <f t="shared" si="741"/>
        <v>0</v>
      </c>
      <c r="QM9" s="76">
        <f t="shared" si="742"/>
        <v>0</v>
      </c>
      <c r="QN9" s="76">
        <f t="shared" si="743"/>
        <v>0</v>
      </c>
      <c r="QO9" s="76">
        <f t="shared" si="744"/>
        <v>0</v>
      </c>
      <c r="QP9" s="76">
        <f t="shared" si="745"/>
        <v>0</v>
      </c>
      <c r="QQ9" s="76">
        <f t="shared" si="746"/>
        <v>0</v>
      </c>
      <c r="QR9" s="76">
        <f t="shared" si="747"/>
        <v>0</v>
      </c>
      <c r="QS9" s="76">
        <f t="shared" si="748"/>
        <v>0</v>
      </c>
      <c r="QT9" s="76">
        <f t="shared" si="749"/>
        <v>0</v>
      </c>
      <c r="QU9" s="76">
        <f t="shared" si="750"/>
        <v>0</v>
      </c>
      <c r="QV9" s="76">
        <f t="shared" si="751"/>
        <v>0</v>
      </c>
      <c r="QW9" s="76">
        <f t="shared" si="752"/>
        <v>0</v>
      </c>
      <c r="QX9" s="76">
        <f t="shared" si="753"/>
        <v>0</v>
      </c>
      <c r="QY9" s="76">
        <f t="shared" si="754"/>
        <v>0</v>
      </c>
      <c r="QZ9" s="76">
        <f t="shared" si="755"/>
        <v>0</v>
      </c>
      <c r="RA9" s="76">
        <f t="shared" si="756"/>
        <v>0</v>
      </c>
      <c r="RB9" s="76">
        <f t="shared" si="757"/>
        <v>0</v>
      </c>
      <c r="RC9" s="76">
        <f t="shared" si="758"/>
        <v>0</v>
      </c>
      <c r="RD9" s="76">
        <f t="shared" si="759"/>
        <v>0</v>
      </c>
      <c r="RE9" s="76">
        <f t="shared" si="760"/>
        <v>0</v>
      </c>
      <c r="RF9" s="76">
        <f t="shared" si="761"/>
        <v>0</v>
      </c>
      <c r="RG9" s="76">
        <f t="shared" si="762"/>
        <v>0</v>
      </c>
      <c r="RH9" s="76">
        <f t="shared" si="763"/>
        <v>0</v>
      </c>
      <c r="RI9" s="76">
        <f t="shared" si="764"/>
        <v>0</v>
      </c>
      <c r="RJ9" s="76">
        <f t="shared" si="765"/>
        <v>0</v>
      </c>
      <c r="RK9" s="76">
        <f t="shared" si="766"/>
        <v>0</v>
      </c>
      <c r="RL9" s="76">
        <f t="shared" si="767"/>
        <v>0</v>
      </c>
      <c r="RM9" s="76">
        <f t="shared" si="768"/>
        <v>0</v>
      </c>
      <c r="RN9" s="76">
        <f t="shared" si="769"/>
        <v>0</v>
      </c>
      <c r="RO9" s="76">
        <f t="shared" si="770"/>
        <v>0</v>
      </c>
      <c r="RP9" s="76">
        <f t="shared" si="771"/>
        <v>0</v>
      </c>
      <c r="RQ9" s="76">
        <f t="shared" si="772"/>
        <v>0</v>
      </c>
      <c r="RR9" s="76">
        <f t="shared" si="773"/>
        <v>0</v>
      </c>
      <c r="RS9" s="76">
        <f t="shared" si="774"/>
        <v>0</v>
      </c>
      <c r="RT9" s="76">
        <f t="shared" si="775"/>
        <v>0</v>
      </c>
      <c r="RU9" s="76">
        <f t="shared" si="776"/>
        <v>0</v>
      </c>
      <c r="RW9" s="115">
        <f t="shared" si="831"/>
        <v>0</v>
      </c>
      <c r="RX9" s="115">
        <f t="shared" si="777"/>
        <v>0</v>
      </c>
      <c r="RY9" s="115">
        <f t="shared" si="778"/>
        <v>0</v>
      </c>
      <c r="RZ9" s="115">
        <f t="shared" si="779"/>
        <v>0</v>
      </c>
      <c r="SA9" s="115">
        <f t="shared" si="780"/>
        <v>0</v>
      </c>
      <c r="SB9" s="115">
        <f t="shared" si="781"/>
        <v>0</v>
      </c>
      <c r="SC9" s="115">
        <f t="shared" si="782"/>
        <v>0</v>
      </c>
      <c r="SD9" s="115">
        <f t="shared" si="783"/>
        <v>0</v>
      </c>
      <c r="SE9" s="115">
        <f t="shared" si="784"/>
        <v>0</v>
      </c>
      <c r="SF9" s="115">
        <f t="shared" si="785"/>
        <v>0</v>
      </c>
      <c r="SG9" s="115">
        <f t="shared" si="786"/>
        <v>0</v>
      </c>
      <c r="SH9" s="115">
        <f t="shared" si="787"/>
        <v>0</v>
      </c>
      <c r="SI9" s="115">
        <f t="shared" si="788"/>
        <v>0</v>
      </c>
      <c r="SJ9" s="115">
        <f t="shared" si="789"/>
        <v>0</v>
      </c>
      <c r="SK9" s="115">
        <f t="shared" si="790"/>
        <v>0</v>
      </c>
      <c r="SL9" s="115">
        <f t="shared" si="791"/>
        <v>0</v>
      </c>
      <c r="SM9" s="115">
        <f t="shared" si="792"/>
        <v>0</v>
      </c>
      <c r="SN9" s="115">
        <f t="shared" si="793"/>
        <v>0</v>
      </c>
      <c r="SO9" s="115">
        <f t="shared" si="794"/>
        <v>0</v>
      </c>
      <c r="SP9" s="115">
        <f t="shared" si="795"/>
        <v>0</v>
      </c>
      <c r="SQ9" s="115">
        <f t="shared" si="796"/>
        <v>0</v>
      </c>
      <c r="SR9" s="115">
        <f t="shared" si="797"/>
        <v>0</v>
      </c>
      <c r="SS9" s="115">
        <f t="shared" si="798"/>
        <v>0</v>
      </c>
      <c r="ST9" s="115">
        <f t="shared" si="799"/>
        <v>0</v>
      </c>
      <c r="SU9" s="115">
        <f t="shared" si="800"/>
        <v>0</v>
      </c>
      <c r="SV9" s="115">
        <f t="shared" si="801"/>
        <v>0</v>
      </c>
      <c r="SW9" s="115">
        <f t="shared" si="802"/>
        <v>0</v>
      </c>
      <c r="SX9" s="115">
        <f t="shared" si="803"/>
        <v>0</v>
      </c>
      <c r="SY9" s="115">
        <f t="shared" si="804"/>
        <v>0</v>
      </c>
      <c r="SZ9" s="115">
        <f t="shared" si="805"/>
        <v>0</v>
      </c>
      <c r="TA9" s="115">
        <f t="shared" si="806"/>
        <v>0</v>
      </c>
      <c r="TB9" s="115">
        <f t="shared" si="807"/>
        <v>0</v>
      </c>
      <c r="TC9" s="115">
        <f t="shared" si="808"/>
        <v>0</v>
      </c>
      <c r="TD9" s="115">
        <f t="shared" si="809"/>
        <v>0</v>
      </c>
      <c r="TE9" s="115">
        <f t="shared" si="810"/>
        <v>0</v>
      </c>
      <c r="TF9" s="115">
        <f t="shared" si="811"/>
        <v>0</v>
      </c>
      <c r="TG9" s="115">
        <f t="shared" si="812"/>
        <v>0</v>
      </c>
      <c r="TH9" s="115">
        <f t="shared" si="813"/>
        <v>0</v>
      </c>
      <c r="TI9" s="115">
        <f t="shared" si="814"/>
        <v>0</v>
      </c>
      <c r="TJ9" s="115">
        <f t="shared" si="815"/>
        <v>0</v>
      </c>
      <c r="TK9" s="115">
        <f t="shared" si="816"/>
        <v>0</v>
      </c>
      <c r="TL9" s="115">
        <f t="shared" si="817"/>
        <v>0</v>
      </c>
      <c r="TM9" s="115">
        <f t="shared" si="818"/>
        <v>0</v>
      </c>
      <c r="TN9" s="115">
        <f t="shared" si="819"/>
        <v>0</v>
      </c>
      <c r="TO9" s="115">
        <f t="shared" si="820"/>
        <v>0</v>
      </c>
      <c r="TP9" s="115">
        <f t="shared" si="821"/>
        <v>0</v>
      </c>
      <c r="TQ9" s="115">
        <f t="shared" si="822"/>
        <v>0</v>
      </c>
      <c r="TR9" s="115">
        <f t="shared" si="823"/>
        <v>0</v>
      </c>
      <c r="TS9" s="115">
        <f t="shared" si="824"/>
        <v>0</v>
      </c>
      <c r="TT9" s="115">
        <f t="shared" si="825"/>
        <v>0</v>
      </c>
      <c r="TU9" s="115">
        <f t="shared" si="826"/>
        <v>0</v>
      </c>
      <c r="TV9" s="116">
        <f t="shared" si="832"/>
        <v>0</v>
      </c>
    </row>
    <row r="10" spans="1:542" x14ac:dyDescent="0.25">
      <c r="A10" s="68" t="str">
        <f t="shared" si="412"/>
        <v>Anteile 20-22/70 FN8 VN8</v>
      </c>
      <c r="B10" s="68">
        <f t="shared" si="833"/>
        <v>20</v>
      </c>
      <c r="C10" s="68">
        <f t="shared" si="827"/>
        <v>22</v>
      </c>
      <c r="D10" s="69">
        <v>8</v>
      </c>
      <c r="E10" s="69" t="s">
        <v>1540</v>
      </c>
      <c r="F10" s="68" t="str">
        <f t="shared" si="413"/>
        <v>Sehr geehrte Frau Mag. FN8</v>
      </c>
      <c r="H10" s="68" t="str">
        <f t="shared" si="414"/>
        <v>Mag. VN8</v>
      </c>
      <c r="I10" s="69" t="s">
        <v>1539</v>
      </c>
      <c r="J10" s="70" t="s">
        <v>1552</v>
      </c>
      <c r="K10" s="71" t="s">
        <v>1609</v>
      </c>
      <c r="M10" s="68" t="str">
        <f t="shared" si="415"/>
        <v>FN8</v>
      </c>
      <c r="N10" s="69">
        <v>9991</v>
      </c>
      <c r="O10" s="68" t="str">
        <f t="shared" si="416"/>
        <v>Dölsach</v>
      </c>
      <c r="P10" s="78"/>
      <c r="Q10" s="72"/>
      <c r="S10" s="69" t="str">
        <f t="shared" si="828"/>
        <v>VN8.FN8@un.org</v>
      </c>
      <c r="V10" s="68" t="str">
        <f t="shared" si="417"/>
        <v xml:space="preserve">    </v>
      </c>
      <c r="Z10" s="71">
        <v>3</v>
      </c>
      <c r="AA10" s="74">
        <f t="shared" si="418"/>
        <v>0</v>
      </c>
      <c r="AB10" s="75">
        <f t="shared" si="829"/>
        <v>0</v>
      </c>
      <c r="AC10" s="76">
        <v>0</v>
      </c>
      <c r="AD10" s="76">
        <f t="shared" si="419"/>
        <v>0</v>
      </c>
      <c r="AE10" s="76">
        <f t="shared" si="420"/>
        <v>0</v>
      </c>
      <c r="AF10" s="76"/>
      <c r="AG10" s="76">
        <f t="shared" si="421"/>
        <v>0</v>
      </c>
      <c r="AH10" s="77">
        <f t="shared" si="422"/>
        <v>0</v>
      </c>
      <c r="AI10" s="75">
        <f t="shared" si="423"/>
        <v>0</v>
      </c>
      <c r="AJ10" s="76">
        <f t="shared" si="424"/>
        <v>0</v>
      </c>
      <c r="AK10" s="76">
        <f t="shared" si="425"/>
        <v>0</v>
      </c>
      <c r="AL10" s="76">
        <f t="shared" si="426"/>
        <v>0</v>
      </c>
      <c r="AM10" s="76"/>
      <c r="AN10" s="76">
        <f t="shared" si="427"/>
        <v>0</v>
      </c>
      <c r="AO10" s="77">
        <f t="shared" si="428"/>
        <v>0</v>
      </c>
      <c r="AP10" s="75">
        <f t="shared" si="429"/>
        <v>0</v>
      </c>
      <c r="AQ10" s="76">
        <f t="shared" si="430"/>
        <v>0</v>
      </c>
      <c r="AR10" s="76">
        <f t="shared" si="431"/>
        <v>0</v>
      </c>
      <c r="AS10" s="76">
        <f t="shared" si="432"/>
        <v>0</v>
      </c>
      <c r="AT10" s="76"/>
      <c r="AU10" s="76">
        <f t="shared" si="433"/>
        <v>0</v>
      </c>
      <c r="AV10" s="77">
        <f t="shared" si="434"/>
        <v>0</v>
      </c>
      <c r="AW10" s="75">
        <f t="shared" si="435"/>
        <v>0</v>
      </c>
      <c r="AX10" s="76">
        <f t="shared" si="436"/>
        <v>0</v>
      </c>
      <c r="AY10" s="76">
        <f t="shared" si="437"/>
        <v>0</v>
      </c>
      <c r="AZ10" s="76">
        <f t="shared" si="438"/>
        <v>0</v>
      </c>
      <c r="BA10" s="76"/>
      <c r="BB10" s="76">
        <f t="shared" si="439"/>
        <v>0</v>
      </c>
      <c r="BC10" s="77">
        <f t="shared" si="440"/>
        <v>0</v>
      </c>
      <c r="BD10" s="75">
        <f t="shared" si="441"/>
        <v>0</v>
      </c>
      <c r="BE10" s="76">
        <f t="shared" si="442"/>
        <v>0</v>
      </c>
      <c r="BF10" s="76">
        <f t="shared" si="443"/>
        <v>0</v>
      </c>
      <c r="BG10" s="76">
        <f t="shared" si="444"/>
        <v>0</v>
      </c>
      <c r="BH10" s="76"/>
      <c r="BI10" s="76">
        <f t="shared" si="445"/>
        <v>0</v>
      </c>
      <c r="BJ10" s="77">
        <f t="shared" si="446"/>
        <v>0</v>
      </c>
      <c r="BK10" s="75">
        <f t="shared" si="447"/>
        <v>0</v>
      </c>
      <c r="BL10" s="76">
        <f t="shared" si="448"/>
        <v>0</v>
      </c>
      <c r="BM10" s="76">
        <f t="shared" si="449"/>
        <v>0</v>
      </c>
      <c r="BN10" s="76">
        <f t="shared" si="450"/>
        <v>0</v>
      </c>
      <c r="BO10" s="76"/>
      <c r="BP10" s="76">
        <f t="shared" si="451"/>
        <v>0</v>
      </c>
      <c r="BQ10" s="77">
        <f t="shared" si="452"/>
        <v>0</v>
      </c>
      <c r="BR10" s="75">
        <f t="shared" si="453"/>
        <v>0</v>
      </c>
      <c r="BS10" s="76">
        <f t="shared" si="454"/>
        <v>0</v>
      </c>
      <c r="BT10" s="76">
        <f t="shared" si="455"/>
        <v>0</v>
      </c>
      <c r="BU10" s="76">
        <f t="shared" si="456"/>
        <v>0</v>
      </c>
      <c r="BV10" s="76"/>
      <c r="BW10" s="76">
        <f t="shared" si="457"/>
        <v>0</v>
      </c>
      <c r="BX10" s="77">
        <f t="shared" si="458"/>
        <v>0</v>
      </c>
      <c r="BY10" s="75">
        <f t="shared" si="459"/>
        <v>0</v>
      </c>
      <c r="BZ10" s="76">
        <f t="shared" si="460"/>
        <v>0</v>
      </c>
      <c r="CA10" s="76">
        <f t="shared" si="461"/>
        <v>0</v>
      </c>
      <c r="CB10" s="76">
        <f t="shared" si="462"/>
        <v>0</v>
      </c>
      <c r="CC10" s="76"/>
      <c r="CD10" s="76">
        <f t="shared" si="463"/>
        <v>0</v>
      </c>
      <c r="CE10" s="77">
        <f t="shared" si="464"/>
        <v>0</v>
      </c>
      <c r="CF10" s="75">
        <f t="shared" si="465"/>
        <v>0</v>
      </c>
      <c r="CG10" s="76">
        <f t="shared" si="466"/>
        <v>0</v>
      </c>
      <c r="CH10" s="76">
        <f t="shared" si="467"/>
        <v>0</v>
      </c>
      <c r="CI10" s="76">
        <f t="shared" si="468"/>
        <v>0</v>
      </c>
      <c r="CJ10" s="76"/>
      <c r="CK10" s="76">
        <f t="shared" si="469"/>
        <v>0</v>
      </c>
      <c r="CL10" s="77">
        <f t="shared" si="470"/>
        <v>0</v>
      </c>
      <c r="CM10" s="75">
        <f t="shared" si="471"/>
        <v>0</v>
      </c>
      <c r="CN10" s="76">
        <f t="shared" si="472"/>
        <v>0</v>
      </c>
      <c r="CO10" s="76">
        <f t="shared" si="473"/>
        <v>0</v>
      </c>
      <c r="CP10" s="76">
        <f t="shared" si="474"/>
        <v>0</v>
      </c>
      <c r="CQ10" s="76"/>
      <c r="CR10" s="76">
        <f t="shared" si="475"/>
        <v>0</v>
      </c>
      <c r="CS10" s="77">
        <f t="shared" si="476"/>
        <v>0</v>
      </c>
      <c r="CT10" s="75">
        <f t="shared" si="477"/>
        <v>0</v>
      </c>
      <c r="CU10" s="76">
        <f t="shared" si="478"/>
        <v>0</v>
      </c>
      <c r="CV10" s="76">
        <f t="shared" si="479"/>
        <v>0</v>
      </c>
      <c r="CW10" s="76">
        <f t="shared" si="480"/>
        <v>0</v>
      </c>
      <c r="CX10" s="76"/>
      <c r="CY10" s="76">
        <f t="shared" si="481"/>
        <v>0</v>
      </c>
      <c r="CZ10" s="77">
        <f t="shared" si="482"/>
        <v>0</v>
      </c>
      <c r="DA10" s="75">
        <f t="shared" si="483"/>
        <v>0</v>
      </c>
      <c r="DB10" s="76">
        <f t="shared" si="484"/>
        <v>0</v>
      </c>
      <c r="DC10" s="76">
        <f t="shared" si="485"/>
        <v>0</v>
      </c>
      <c r="DD10" s="76">
        <f t="shared" si="486"/>
        <v>0</v>
      </c>
      <c r="DE10" s="76"/>
      <c r="DF10" s="76">
        <f t="shared" si="487"/>
        <v>0</v>
      </c>
      <c r="DG10" s="77">
        <f t="shared" si="488"/>
        <v>0</v>
      </c>
      <c r="DH10" s="75">
        <f t="shared" si="489"/>
        <v>0</v>
      </c>
      <c r="DI10" s="76">
        <f t="shared" si="490"/>
        <v>0</v>
      </c>
      <c r="DJ10" s="76">
        <f t="shared" si="491"/>
        <v>0</v>
      </c>
      <c r="DK10" s="76">
        <f t="shared" si="492"/>
        <v>0</v>
      </c>
      <c r="DL10" s="76"/>
      <c r="DM10" s="76">
        <f t="shared" si="493"/>
        <v>0</v>
      </c>
      <c r="DN10" s="77">
        <f t="shared" si="494"/>
        <v>0</v>
      </c>
      <c r="DO10" s="75">
        <f t="shared" si="495"/>
        <v>0</v>
      </c>
      <c r="DP10" s="76">
        <f t="shared" si="496"/>
        <v>0</v>
      </c>
      <c r="DQ10" s="76">
        <f t="shared" si="497"/>
        <v>0</v>
      </c>
      <c r="DR10" s="76">
        <f t="shared" si="498"/>
        <v>0</v>
      </c>
      <c r="DS10" s="76"/>
      <c r="DT10" s="76">
        <f t="shared" si="499"/>
        <v>0</v>
      </c>
      <c r="DU10" s="77">
        <f t="shared" si="500"/>
        <v>0</v>
      </c>
      <c r="DV10" s="75">
        <f t="shared" si="501"/>
        <v>0</v>
      </c>
      <c r="DW10" s="76">
        <f t="shared" si="502"/>
        <v>0</v>
      </c>
      <c r="DX10" s="76">
        <f t="shared" si="503"/>
        <v>0</v>
      </c>
      <c r="DY10" s="76">
        <f t="shared" si="504"/>
        <v>0</v>
      </c>
      <c r="DZ10" s="76"/>
      <c r="EA10" s="76">
        <f t="shared" si="505"/>
        <v>0</v>
      </c>
      <c r="EB10" s="77">
        <f t="shared" si="506"/>
        <v>0</v>
      </c>
      <c r="EC10" s="75">
        <f t="shared" si="507"/>
        <v>0</v>
      </c>
      <c r="ED10" s="76">
        <f t="shared" si="508"/>
        <v>0</v>
      </c>
      <c r="EE10" s="76">
        <f t="shared" si="509"/>
        <v>0</v>
      </c>
      <c r="EF10" s="76">
        <f t="shared" si="510"/>
        <v>0</v>
      </c>
      <c r="EG10" s="76"/>
      <c r="EH10" s="76">
        <f t="shared" si="511"/>
        <v>0</v>
      </c>
      <c r="EI10" s="77">
        <f t="shared" si="512"/>
        <v>0</v>
      </c>
      <c r="EJ10" s="75">
        <f t="shared" si="513"/>
        <v>0</v>
      </c>
      <c r="EK10" s="76">
        <f t="shared" si="514"/>
        <v>0</v>
      </c>
      <c r="EL10" s="76">
        <f t="shared" si="515"/>
        <v>0</v>
      </c>
      <c r="EM10" s="76">
        <f t="shared" si="516"/>
        <v>0</v>
      </c>
      <c r="EN10" s="76"/>
      <c r="EO10" s="76">
        <f t="shared" si="517"/>
        <v>0</v>
      </c>
      <c r="EP10" s="77">
        <f t="shared" si="518"/>
        <v>0</v>
      </c>
      <c r="EQ10" s="75">
        <f t="shared" si="519"/>
        <v>0</v>
      </c>
      <c r="ER10" s="76">
        <f t="shared" si="520"/>
        <v>0</v>
      </c>
      <c r="ES10" s="76">
        <f t="shared" si="521"/>
        <v>0</v>
      </c>
      <c r="ET10" s="76">
        <f t="shared" si="522"/>
        <v>0</v>
      </c>
      <c r="EU10" s="76"/>
      <c r="EV10" s="76">
        <f t="shared" si="523"/>
        <v>0</v>
      </c>
      <c r="EW10" s="77">
        <f t="shared" si="524"/>
        <v>0</v>
      </c>
      <c r="EX10" s="75">
        <f t="shared" si="525"/>
        <v>0</v>
      </c>
      <c r="EY10" s="76">
        <f t="shared" si="526"/>
        <v>0</v>
      </c>
      <c r="EZ10" s="76">
        <f t="shared" si="527"/>
        <v>0</v>
      </c>
      <c r="FA10" s="76">
        <f t="shared" si="528"/>
        <v>0</v>
      </c>
      <c r="FB10" s="76"/>
      <c r="FC10" s="76">
        <f t="shared" si="529"/>
        <v>0</v>
      </c>
      <c r="FD10" s="77">
        <f t="shared" si="530"/>
        <v>0</v>
      </c>
      <c r="FE10" s="75">
        <f t="shared" si="531"/>
        <v>0</v>
      </c>
      <c r="FF10" s="76">
        <f t="shared" si="532"/>
        <v>0</v>
      </c>
      <c r="FG10" s="76">
        <f t="shared" si="533"/>
        <v>0</v>
      </c>
      <c r="FH10" s="76">
        <f t="shared" si="534"/>
        <v>0</v>
      </c>
      <c r="FI10" s="76"/>
      <c r="FJ10" s="76">
        <f t="shared" si="535"/>
        <v>0</v>
      </c>
      <c r="FK10" s="77">
        <f t="shared" si="536"/>
        <v>0</v>
      </c>
      <c r="FL10" s="75">
        <f t="shared" si="537"/>
        <v>0</v>
      </c>
      <c r="FM10" s="76">
        <f t="shared" si="538"/>
        <v>0</v>
      </c>
      <c r="FN10" s="76">
        <f t="shared" si="539"/>
        <v>0</v>
      </c>
      <c r="FO10" s="76">
        <f t="shared" si="540"/>
        <v>0</v>
      </c>
      <c r="FP10" s="76"/>
      <c r="FQ10" s="76">
        <f t="shared" si="541"/>
        <v>0</v>
      </c>
      <c r="FR10" s="77">
        <f t="shared" si="542"/>
        <v>0</v>
      </c>
      <c r="FS10" s="75">
        <f t="shared" si="543"/>
        <v>0</v>
      </c>
      <c r="FT10" s="76">
        <f t="shared" si="544"/>
        <v>0</v>
      </c>
      <c r="FU10" s="76">
        <f t="shared" si="545"/>
        <v>0</v>
      </c>
      <c r="FV10" s="76">
        <f t="shared" si="546"/>
        <v>0</v>
      </c>
      <c r="FW10" s="76"/>
      <c r="FX10" s="76">
        <f t="shared" si="547"/>
        <v>0</v>
      </c>
      <c r="FY10" s="77">
        <f t="shared" si="548"/>
        <v>0</v>
      </c>
      <c r="FZ10" s="75">
        <f t="shared" si="549"/>
        <v>0</v>
      </c>
      <c r="GA10" s="76">
        <f t="shared" si="550"/>
        <v>0</v>
      </c>
      <c r="GB10" s="76">
        <f t="shared" si="551"/>
        <v>0</v>
      </c>
      <c r="GC10" s="76">
        <f t="shared" si="552"/>
        <v>0</v>
      </c>
      <c r="GD10" s="76"/>
      <c r="GE10" s="76">
        <f t="shared" si="553"/>
        <v>0</v>
      </c>
      <c r="GF10" s="77">
        <f t="shared" si="554"/>
        <v>0</v>
      </c>
      <c r="GG10" s="75">
        <f t="shared" si="555"/>
        <v>0</v>
      </c>
      <c r="GH10" s="76">
        <f t="shared" si="556"/>
        <v>0</v>
      </c>
      <c r="GI10" s="76">
        <f t="shared" si="557"/>
        <v>0</v>
      </c>
      <c r="GJ10" s="76">
        <f t="shared" si="558"/>
        <v>0</v>
      </c>
      <c r="GK10" s="76"/>
      <c r="GL10" s="76">
        <f t="shared" si="559"/>
        <v>0</v>
      </c>
      <c r="GM10" s="77">
        <f t="shared" si="560"/>
        <v>0</v>
      </c>
      <c r="GN10" s="75">
        <f t="shared" si="561"/>
        <v>0</v>
      </c>
      <c r="GO10" s="76">
        <f t="shared" si="562"/>
        <v>0</v>
      </c>
      <c r="GP10" s="76">
        <f t="shared" si="563"/>
        <v>0</v>
      </c>
      <c r="GQ10" s="76">
        <f t="shared" si="564"/>
        <v>0</v>
      </c>
      <c r="GR10" s="76"/>
      <c r="GS10" s="76">
        <f t="shared" si="565"/>
        <v>0</v>
      </c>
      <c r="GT10" s="77">
        <f t="shared" si="566"/>
        <v>0</v>
      </c>
      <c r="GU10" s="75">
        <f t="shared" si="567"/>
        <v>0</v>
      </c>
      <c r="GV10" s="76">
        <f t="shared" si="568"/>
        <v>0</v>
      </c>
      <c r="GW10" s="76">
        <f t="shared" si="569"/>
        <v>0</v>
      </c>
      <c r="GX10" s="76">
        <f t="shared" si="570"/>
        <v>0</v>
      </c>
      <c r="GY10" s="76"/>
      <c r="GZ10" s="76">
        <f t="shared" si="571"/>
        <v>0</v>
      </c>
      <c r="HA10" s="77">
        <f t="shared" si="572"/>
        <v>0</v>
      </c>
      <c r="HB10" s="75">
        <f t="shared" si="573"/>
        <v>0</v>
      </c>
      <c r="HC10" s="76">
        <f t="shared" si="574"/>
        <v>0</v>
      </c>
      <c r="HD10" s="76">
        <f t="shared" si="575"/>
        <v>0</v>
      </c>
      <c r="HE10" s="76">
        <f t="shared" si="576"/>
        <v>0</v>
      </c>
      <c r="HF10" s="76"/>
      <c r="HG10" s="76">
        <f t="shared" si="577"/>
        <v>0</v>
      </c>
      <c r="HH10" s="77">
        <f t="shared" si="578"/>
        <v>0</v>
      </c>
      <c r="HI10" s="75">
        <f t="shared" si="579"/>
        <v>0</v>
      </c>
      <c r="HJ10" s="76">
        <f t="shared" si="580"/>
        <v>0</v>
      </c>
      <c r="HK10" s="76">
        <f t="shared" si="581"/>
        <v>0</v>
      </c>
      <c r="HL10" s="76">
        <f t="shared" si="582"/>
        <v>0</v>
      </c>
      <c r="HM10" s="76"/>
      <c r="HN10" s="76">
        <f t="shared" si="583"/>
        <v>0</v>
      </c>
      <c r="HO10" s="77">
        <f t="shared" si="584"/>
        <v>0</v>
      </c>
      <c r="HP10" s="75">
        <f t="shared" si="585"/>
        <v>0</v>
      </c>
      <c r="HQ10" s="76">
        <f t="shared" si="586"/>
        <v>0</v>
      </c>
      <c r="HR10" s="76">
        <f t="shared" si="587"/>
        <v>0</v>
      </c>
      <c r="HS10" s="76">
        <f t="shared" si="588"/>
        <v>0</v>
      </c>
      <c r="HT10" s="76"/>
      <c r="HU10" s="76">
        <f t="shared" si="589"/>
        <v>0</v>
      </c>
      <c r="HV10" s="77">
        <f t="shared" si="590"/>
        <v>0</v>
      </c>
      <c r="HW10" s="75">
        <f t="shared" si="591"/>
        <v>0</v>
      </c>
      <c r="HX10" s="76">
        <f t="shared" si="592"/>
        <v>0</v>
      </c>
      <c r="HY10" s="76">
        <f t="shared" si="593"/>
        <v>0</v>
      </c>
      <c r="HZ10" s="76">
        <f t="shared" si="594"/>
        <v>0</v>
      </c>
      <c r="IA10" s="76"/>
      <c r="IB10" s="76">
        <f t="shared" si="595"/>
        <v>0</v>
      </c>
      <c r="IC10" s="77">
        <f t="shared" si="596"/>
        <v>0</v>
      </c>
      <c r="ID10" s="75">
        <f t="shared" si="597"/>
        <v>0</v>
      </c>
      <c r="IE10" s="76">
        <f t="shared" si="598"/>
        <v>0</v>
      </c>
      <c r="IF10" s="76">
        <f t="shared" si="599"/>
        <v>0</v>
      </c>
      <c r="IG10" s="76">
        <f t="shared" si="600"/>
        <v>0</v>
      </c>
      <c r="IH10" s="76"/>
      <c r="II10" s="76">
        <f t="shared" si="601"/>
        <v>0</v>
      </c>
      <c r="IJ10" s="77">
        <f t="shared" si="602"/>
        <v>0</v>
      </c>
      <c r="IK10" s="75">
        <f t="shared" si="603"/>
        <v>0</v>
      </c>
      <c r="IL10" s="76">
        <f t="shared" si="604"/>
        <v>0</v>
      </c>
      <c r="IM10" s="76">
        <f t="shared" si="605"/>
        <v>0</v>
      </c>
      <c r="IN10" s="76">
        <f t="shared" si="606"/>
        <v>0</v>
      </c>
      <c r="IO10" s="76"/>
      <c r="IP10" s="76">
        <f t="shared" si="607"/>
        <v>0</v>
      </c>
      <c r="IQ10" s="77">
        <f t="shared" si="608"/>
        <v>0</v>
      </c>
      <c r="IR10" s="75">
        <f t="shared" si="609"/>
        <v>0</v>
      </c>
      <c r="IS10" s="76">
        <f t="shared" si="610"/>
        <v>0</v>
      </c>
      <c r="IT10" s="76">
        <f t="shared" si="611"/>
        <v>0</v>
      </c>
      <c r="IU10" s="76">
        <f t="shared" si="612"/>
        <v>0</v>
      </c>
      <c r="IV10" s="76"/>
      <c r="IW10" s="76">
        <f t="shared" si="613"/>
        <v>0</v>
      </c>
      <c r="IX10" s="77">
        <f t="shared" si="614"/>
        <v>0</v>
      </c>
      <c r="IY10" s="75">
        <f t="shared" si="615"/>
        <v>0</v>
      </c>
      <c r="IZ10" s="76">
        <f t="shared" si="616"/>
        <v>0</v>
      </c>
      <c r="JA10" s="76">
        <f t="shared" si="617"/>
        <v>0</v>
      </c>
      <c r="JB10" s="76">
        <f t="shared" si="618"/>
        <v>0</v>
      </c>
      <c r="JC10" s="76"/>
      <c r="JD10" s="76">
        <f t="shared" si="619"/>
        <v>0</v>
      </c>
      <c r="JE10" s="77">
        <f t="shared" si="620"/>
        <v>0</v>
      </c>
      <c r="JF10" s="75">
        <f t="shared" si="621"/>
        <v>0</v>
      </c>
      <c r="JG10" s="76">
        <f t="shared" si="622"/>
        <v>0</v>
      </c>
      <c r="JH10" s="76">
        <f t="shared" si="623"/>
        <v>0</v>
      </c>
      <c r="JI10" s="76">
        <f t="shared" si="624"/>
        <v>0</v>
      </c>
      <c r="JJ10" s="76"/>
      <c r="JK10" s="76">
        <f t="shared" si="625"/>
        <v>0</v>
      </c>
      <c r="JL10" s="77">
        <f t="shared" si="626"/>
        <v>0</v>
      </c>
      <c r="JM10" s="75">
        <f t="shared" si="627"/>
        <v>0</v>
      </c>
      <c r="JN10" s="76">
        <f t="shared" si="628"/>
        <v>0</v>
      </c>
      <c r="JO10" s="76">
        <f t="shared" si="629"/>
        <v>0</v>
      </c>
      <c r="JP10" s="76">
        <f t="shared" si="630"/>
        <v>0</v>
      </c>
      <c r="JQ10" s="76"/>
      <c r="JR10" s="76">
        <f t="shared" si="631"/>
        <v>0</v>
      </c>
      <c r="JS10" s="77">
        <f t="shared" si="632"/>
        <v>0</v>
      </c>
      <c r="JT10" s="75">
        <f t="shared" si="633"/>
        <v>0</v>
      </c>
      <c r="JU10" s="76">
        <f t="shared" si="634"/>
        <v>0</v>
      </c>
      <c r="JV10" s="76">
        <f t="shared" si="635"/>
        <v>0</v>
      </c>
      <c r="JW10" s="76">
        <f t="shared" si="636"/>
        <v>0</v>
      </c>
      <c r="JX10" s="76"/>
      <c r="JY10" s="76">
        <f t="shared" si="637"/>
        <v>0</v>
      </c>
      <c r="JZ10" s="77">
        <f t="shared" si="638"/>
        <v>0</v>
      </c>
      <c r="KA10" s="75">
        <f t="shared" si="639"/>
        <v>0</v>
      </c>
      <c r="KB10" s="76">
        <f t="shared" si="640"/>
        <v>0</v>
      </c>
      <c r="KC10" s="76">
        <f t="shared" si="641"/>
        <v>0</v>
      </c>
      <c r="KD10" s="76">
        <f t="shared" si="642"/>
        <v>0</v>
      </c>
      <c r="KE10" s="76"/>
      <c r="KF10" s="76">
        <f t="shared" si="643"/>
        <v>0</v>
      </c>
      <c r="KG10" s="77">
        <f t="shared" si="644"/>
        <v>0</v>
      </c>
      <c r="KH10" s="75">
        <f t="shared" si="645"/>
        <v>0</v>
      </c>
      <c r="KI10" s="76">
        <f t="shared" si="646"/>
        <v>0</v>
      </c>
      <c r="KJ10" s="76">
        <f t="shared" si="647"/>
        <v>0</v>
      </c>
      <c r="KK10" s="76">
        <f t="shared" si="648"/>
        <v>0</v>
      </c>
      <c r="KL10" s="76"/>
      <c r="KM10" s="76">
        <f t="shared" si="649"/>
        <v>0</v>
      </c>
      <c r="KN10" s="77">
        <f t="shared" si="650"/>
        <v>0</v>
      </c>
      <c r="KO10" s="75">
        <f t="shared" si="651"/>
        <v>0</v>
      </c>
      <c r="KP10" s="76">
        <f t="shared" si="652"/>
        <v>0</v>
      </c>
      <c r="KQ10" s="76">
        <f t="shared" si="653"/>
        <v>0</v>
      </c>
      <c r="KR10" s="76">
        <f t="shared" si="654"/>
        <v>0</v>
      </c>
      <c r="KS10" s="76"/>
      <c r="KT10" s="76">
        <f t="shared" si="655"/>
        <v>0</v>
      </c>
      <c r="KU10" s="77">
        <f t="shared" si="656"/>
        <v>0</v>
      </c>
      <c r="KV10" s="75">
        <f t="shared" si="657"/>
        <v>0</v>
      </c>
      <c r="KW10" s="76">
        <f t="shared" si="658"/>
        <v>0</v>
      </c>
      <c r="KX10" s="76">
        <f t="shared" si="659"/>
        <v>0</v>
      </c>
      <c r="KY10" s="76">
        <f t="shared" si="660"/>
        <v>0</v>
      </c>
      <c r="KZ10" s="76"/>
      <c r="LA10" s="76">
        <f t="shared" si="661"/>
        <v>0</v>
      </c>
      <c r="LB10" s="77">
        <f t="shared" si="662"/>
        <v>0</v>
      </c>
      <c r="LC10" s="75">
        <f t="shared" si="663"/>
        <v>0</v>
      </c>
      <c r="LD10" s="76">
        <f t="shared" si="664"/>
        <v>0</v>
      </c>
      <c r="LE10" s="76">
        <f t="shared" si="665"/>
        <v>0</v>
      </c>
      <c r="LF10" s="76">
        <f t="shared" si="666"/>
        <v>0</v>
      </c>
      <c r="LG10" s="76"/>
      <c r="LH10" s="76">
        <f t="shared" si="667"/>
        <v>0</v>
      </c>
      <c r="LI10" s="77">
        <f t="shared" si="668"/>
        <v>0</v>
      </c>
      <c r="LJ10" s="75">
        <f t="shared" si="669"/>
        <v>0</v>
      </c>
      <c r="LK10" s="76">
        <f t="shared" si="670"/>
        <v>0</v>
      </c>
      <c r="LL10" s="76">
        <f t="shared" si="671"/>
        <v>0</v>
      </c>
      <c r="LM10" s="76">
        <f t="shared" si="672"/>
        <v>0</v>
      </c>
      <c r="LN10" s="76"/>
      <c r="LO10" s="76">
        <f t="shared" si="673"/>
        <v>0</v>
      </c>
      <c r="LP10" s="77">
        <f t="shared" si="674"/>
        <v>0</v>
      </c>
      <c r="LQ10" s="75">
        <f t="shared" si="675"/>
        <v>0</v>
      </c>
      <c r="LR10" s="76">
        <f t="shared" si="676"/>
        <v>0</v>
      </c>
      <c r="LS10" s="76">
        <f t="shared" si="677"/>
        <v>0</v>
      </c>
      <c r="LT10" s="76">
        <f t="shared" si="678"/>
        <v>0</v>
      </c>
      <c r="LU10" s="76"/>
      <c r="LV10" s="76">
        <f t="shared" si="679"/>
        <v>0</v>
      </c>
      <c r="LW10" s="77">
        <f t="shared" si="680"/>
        <v>0</v>
      </c>
      <c r="LX10" s="75">
        <f t="shared" si="681"/>
        <v>0</v>
      </c>
      <c r="LY10" s="76">
        <f t="shared" si="682"/>
        <v>0</v>
      </c>
      <c r="LZ10" s="76">
        <f t="shared" si="683"/>
        <v>0</v>
      </c>
      <c r="MA10" s="76">
        <f t="shared" si="684"/>
        <v>0</v>
      </c>
      <c r="MB10" s="76"/>
      <c r="MC10" s="76">
        <f t="shared" si="685"/>
        <v>0</v>
      </c>
      <c r="MD10" s="77">
        <f t="shared" si="686"/>
        <v>0</v>
      </c>
      <c r="ME10" s="75">
        <f t="shared" si="687"/>
        <v>0</v>
      </c>
      <c r="MF10" s="76">
        <f t="shared" si="688"/>
        <v>0</v>
      </c>
      <c r="MG10" s="76">
        <f t="shared" si="689"/>
        <v>0</v>
      </c>
      <c r="MH10" s="76">
        <f t="shared" si="690"/>
        <v>0</v>
      </c>
      <c r="MI10" s="76"/>
      <c r="MJ10" s="76">
        <f t="shared" si="691"/>
        <v>0</v>
      </c>
      <c r="MK10" s="77">
        <f t="shared" si="692"/>
        <v>0</v>
      </c>
      <c r="ML10" s="75">
        <f t="shared" si="693"/>
        <v>0</v>
      </c>
      <c r="MM10" s="76">
        <f t="shared" si="694"/>
        <v>0</v>
      </c>
      <c r="MN10" s="76">
        <f t="shared" si="695"/>
        <v>0</v>
      </c>
      <c r="MO10" s="76">
        <f t="shared" si="696"/>
        <v>0</v>
      </c>
      <c r="MP10" s="76"/>
      <c r="MQ10" s="76">
        <f t="shared" si="697"/>
        <v>0</v>
      </c>
      <c r="MR10" s="77">
        <f t="shared" si="698"/>
        <v>0</v>
      </c>
      <c r="MS10" s="75">
        <f t="shared" si="699"/>
        <v>0</v>
      </c>
      <c r="MT10" s="76">
        <f t="shared" si="700"/>
        <v>0</v>
      </c>
      <c r="MU10" s="76">
        <f t="shared" si="701"/>
        <v>0</v>
      </c>
      <c r="MV10" s="76">
        <f t="shared" si="702"/>
        <v>0</v>
      </c>
      <c r="MW10" s="76"/>
      <c r="MX10" s="76">
        <f t="shared" si="703"/>
        <v>0</v>
      </c>
      <c r="MY10" s="77">
        <f t="shared" si="704"/>
        <v>0</v>
      </c>
      <c r="MZ10" s="75">
        <f t="shared" si="705"/>
        <v>0</v>
      </c>
      <c r="NA10" s="76">
        <f t="shared" si="706"/>
        <v>0</v>
      </c>
      <c r="NB10" s="76">
        <f t="shared" si="707"/>
        <v>0</v>
      </c>
      <c r="NC10" s="76">
        <f t="shared" si="708"/>
        <v>0</v>
      </c>
      <c r="ND10" s="76"/>
      <c r="NE10" s="76">
        <f t="shared" si="709"/>
        <v>0</v>
      </c>
      <c r="NF10" s="77">
        <f t="shared" si="710"/>
        <v>0</v>
      </c>
      <c r="NG10" s="75">
        <f t="shared" si="711"/>
        <v>0</v>
      </c>
      <c r="NH10" s="76">
        <f t="shared" si="712"/>
        <v>0</v>
      </c>
      <c r="NI10" s="76">
        <f t="shared" si="713"/>
        <v>0</v>
      </c>
      <c r="NJ10" s="76">
        <f t="shared" si="714"/>
        <v>0</v>
      </c>
      <c r="NK10" s="76"/>
      <c r="NL10" s="76">
        <f t="shared" si="715"/>
        <v>0</v>
      </c>
      <c r="NM10" s="77">
        <f t="shared" si="716"/>
        <v>0</v>
      </c>
      <c r="NN10" s="75">
        <f t="shared" si="717"/>
        <v>0</v>
      </c>
      <c r="NO10" s="76">
        <f t="shared" si="718"/>
        <v>0</v>
      </c>
      <c r="NP10" s="76">
        <f t="shared" si="719"/>
        <v>0</v>
      </c>
      <c r="NQ10" s="76">
        <f t="shared" si="720"/>
        <v>0</v>
      </c>
      <c r="NR10" s="76"/>
      <c r="NS10" s="76">
        <f t="shared" si="721"/>
        <v>0</v>
      </c>
      <c r="NT10" s="77">
        <f t="shared" si="722"/>
        <v>0</v>
      </c>
      <c r="NU10" s="79"/>
      <c r="NV10" s="115">
        <f t="shared" si="723"/>
        <v>0</v>
      </c>
      <c r="NW10" s="115">
        <f t="shared" si="723"/>
        <v>0</v>
      </c>
      <c r="NX10" s="115">
        <f t="shared" si="723"/>
        <v>0</v>
      </c>
      <c r="NY10" s="115">
        <f t="shared" si="723"/>
        <v>0</v>
      </c>
      <c r="NZ10" s="115">
        <f t="shared" si="723"/>
        <v>0</v>
      </c>
      <c r="OA10" s="115">
        <f t="shared" si="723"/>
        <v>0</v>
      </c>
      <c r="OB10" s="115">
        <f t="shared" si="723"/>
        <v>0</v>
      </c>
      <c r="OC10" s="115">
        <f t="shared" si="723"/>
        <v>0</v>
      </c>
      <c r="OD10" s="115">
        <f t="shared" si="723"/>
        <v>0</v>
      </c>
      <c r="OE10" s="115">
        <f t="shared" si="723"/>
        <v>0</v>
      </c>
      <c r="OF10" s="115">
        <f t="shared" si="724"/>
        <v>0</v>
      </c>
      <c r="OG10" s="115">
        <f t="shared" si="724"/>
        <v>0</v>
      </c>
      <c r="OH10" s="115">
        <f t="shared" si="724"/>
        <v>0</v>
      </c>
      <c r="OI10" s="115">
        <f t="shared" si="724"/>
        <v>0</v>
      </c>
      <c r="OJ10" s="115">
        <f t="shared" si="724"/>
        <v>0</v>
      </c>
      <c r="OK10" s="115">
        <f t="shared" si="724"/>
        <v>0</v>
      </c>
      <c r="OL10" s="115">
        <f t="shared" si="724"/>
        <v>0</v>
      </c>
      <c r="OM10" s="115">
        <f t="shared" si="724"/>
        <v>0</v>
      </c>
      <c r="ON10" s="115">
        <f t="shared" si="724"/>
        <v>0</v>
      </c>
      <c r="OO10" s="115">
        <f t="shared" si="724"/>
        <v>0</v>
      </c>
      <c r="OP10" s="115">
        <f t="shared" si="724"/>
        <v>0</v>
      </c>
      <c r="OQ10" s="115">
        <f t="shared" si="725"/>
        <v>0</v>
      </c>
      <c r="OR10" s="115">
        <f t="shared" si="725"/>
        <v>0</v>
      </c>
      <c r="OS10" s="115">
        <f t="shared" si="725"/>
        <v>0</v>
      </c>
      <c r="OT10" s="115">
        <f t="shared" si="725"/>
        <v>0</v>
      </c>
      <c r="OU10" s="115">
        <f t="shared" si="725"/>
        <v>0</v>
      </c>
      <c r="OV10" s="115">
        <f t="shared" si="725"/>
        <v>0</v>
      </c>
      <c r="OW10" s="115">
        <f t="shared" si="725"/>
        <v>0</v>
      </c>
      <c r="OX10" s="115">
        <f t="shared" si="725"/>
        <v>0</v>
      </c>
      <c r="OY10" s="115">
        <f t="shared" si="725"/>
        <v>0</v>
      </c>
      <c r="OZ10" s="115">
        <f t="shared" si="725"/>
        <v>0</v>
      </c>
      <c r="PA10" s="115">
        <f t="shared" si="725"/>
        <v>0</v>
      </c>
      <c r="PB10" s="115">
        <f t="shared" si="725"/>
        <v>0</v>
      </c>
      <c r="PC10" s="115">
        <f t="shared" si="725"/>
        <v>0</v>
      </c>
      <c r="PD10" s="115">
        <f t="shared" si="725"/>
        <v>0</v>
      </c>
      <c r="PE10" s="115">
        <f t="shared" si="725"/>
        <v>0</v>
      </c>
      <c r="PF10" s="115">
        <f t="shared" si="725"/>
        <v>0</v>
      </c>
      <c r="PG10" s="115">
        <f t="shared" si="725"/>
        <v>0</v>
      </c>
      <c r="PH10" s="115">
        <f t="shared" si="725"/>
        <v>0</v>
      </c>
      <c r="PI10" s="115">
        <f t="shared" si="725"/>
        <v>0</v>
      </c>
      <c r="PJ10" s="115">
        <f t="shared" si="725"/>
        <v>0</v>
      </c>
      <c r="PK10" s="115">
        <f t="shared" si="725"/>
        <v>0</v>
      </c>
      <c r="PL10" s="115">
        <f t="shared" si="725"/>
        <v>0</v>
      </c>
      <c r="PM10" s="115">
        <f t="shared" si="725"/>
        <v>0</v>
      </c>
      <c r="PN10" s="115">
        <f t="shared" si="725"/>
        <v>0</v>
      </c>
      <c r="PO10" s="115">
        <f t="shared" si="725"/>
        <v>0</v>
      </c>
      <c r="PP10" s="115">
        <f t="shared" si="725"/>
        <v>0</v>
      </c>
      <c r="PQ10" s="115">
        <f t="shared" si="725"/>
        <v>0</v>
      </c>
      <c r="PR10" s="115">
        <f t="shared" si="725"/>
        <v>0</v>
      </c>
      <c r="PS10" s="115">
        <f t="shared" si="725"/>
        <v>0</v>
      </c>
      <c r="PT10" s="115">
        <f t="shared" si="725"/>
        <v>0</v>
      </c>
      <c r="PU10" s="116">
        <f t="shared" si="830"/>
        <v>0</v>
      </c>
      <c r="PV10" s="116"/>
      <c r="PW10" s="76">
        <f t="shared" si="726"/>
        <v>0</v>
      </c>
      <c r="PX10" s="76">
        <f t="shared" si="727"/>
        <v>0</v>
      </c>
      <c r="PY10" s="76">
        <f t="shared" si="728"/>
        <v>0</v>
      </c>
      <c r="PZ10" s="76">
        <f t="shared" si="729"/>
        <v>0</v>
      </c>
      <c r="QA10" s="76">
        <f t="shared" si="730"/>
        <v>0</v>
      </c>
      <c r="QB10" s="76">
        <f t="shared" si="731"/>
        <v>0</v>
      </c>
      <c r="QC10" s="76">
        <f t="shared" si="732"/>
        <v>0</v>
      </c>
      <c r="QD10" s="76">
        <f t="shared" si="733"/>
        <v>0</v>
      </c>
      <c r="QE10" s="76">
        <f t="shared" si="734"/>
        <v>0</v>
      </c>
      <c r="QF10" s="76">
        <f t="shared" si="735"/>
        <v>0</v>
      </c>
      <c r="QG10" s="76">
        <f t="shared" si="736"/>
        <v>0</v>
      </c>
      <c r="QH10" s="76">
        <f t="shared" si="737"/>
        <v>0</v>
      </c>
      <c r="QI10" s="76">
        <f t="shared" si="738"/>
        <v>0</v>
      </c>
      <c r="QJ10" s="76">
        <f t="shared" si="739"/>
        <v>0</v>
      </c>
      <c r="QK10" s="76">
        <f t="shared" si="740"/>
        <v>0</v>
      </c>
      <c r="QL10" s="76">
        <f t="shared" si="741"/>
        <v>0</v>
      </c>
      <c r="QM10" s="76">
        <f t="shared" si="742"/>
        <v>0</v>
      </c>
      <c r="QN10" s="76">
        <f t="shared" si="743"/>
        <v>0</v>
      </c>
      <c r="QO10" s="76">
        <f t="shared" si="744"/>
        <v>0</v>
      </c>
      <c r="QP10" s="76">
        <f t="shared" si="745"/>
        <v>0</v>
      </c>
      <c r="QQ10" s="76">
        <f t="shared" si="746"/>
        <v>0</v>
      </c>
      <c r="QR10" s="76">
        <f t="shared" si="747"/>
        <v>0</v>
      </c>
      <c r="QS10" s="76">
        <f t="shared" si="748"/>
        <v>0</v>
      </c>
      <c r="QT10" s="76">
        <f t="shared" si="749"/>
        <v>0</v>
      </c>
      <c r="QU10" s="76">
        <f t="shared" si="750"/>
        <v>0</v>
      </c>
      <c r="QV10" s="76">
        <f t="shared" si="751"/>
        <v>0</v>
      </c>
      <c r="QW10" s="76">
        <f t="shared" si="752"/>
        <v>0</v>
      </c>
      <c r="QX10" s="76">
        <f t="shared" si="753"/>
        <v>0</v>
      </c>
      <c r="QY10" s="76">
        <f t="shared" si="754"/>
        <v>0</v>
      </c>
      <c r="QZ10" s="76">
        <f t="shared" si="755"/>
        <v>0</v>
      </c>
      <c r="RA10" s="76">
        <f t="shared" si="756"/>
        <v>0</v>
      </c>
      <c r="RB10" s="76">
        <f t="shared" si="757"/>
        <v>0</v>
      </c>
      <c r="RC10" s="76">
        <f t="shared" si="758"/>
        <v>0</v>
      </c>
      <c r="RD10" s="76">
        <f t="shared" si="759"/>
        <v>0</v>
      </c>
      <c r="RE10" s="76">
        <f t="shared" si="760"/>
        <v>0</v>
      </c>
      <c r="RF10" s="76">
        <f t="shared" si="761"/>
        <v>0</v>
      </c>
      <c r="RG10" s="76">
        <f t="shared" si="762"/>
        <v>0</v>
      </c>
      <c r="RH10" s="76">
        <f t="shared" si="763"/>
        <v>0</v>
      </c>
      <c r="RI10" s="76">
        <f t="shared" si="764"/>
        <v>0</v>
      </c>
      <c r="RJ10" s="76">
        <f t="shared" si="765"/>
        <v>0</v>
      </c>
      <c r="RK10" s="76">
        <f t="shared" si="766"/>
        <v>0</v>
      </c>
      <c r="RL10" s="76">
        <f t="shared" si="767"/>
        <v>0</v>
      </c>
      <c r="RM10" s="76">
        <f t="shared" si="768"/>
        <v>0</v>
      </c>
      <c r="RN10" s="76">
        <f t="shared" si="769"/>
        <v>0</v>
      </c>
      <c r="RO10" s="76">
        <f t="shared" si="770"/>
        <v>0</v>
      </c>
      <c r="RP10" s="76">
        <f t="shared" si="771"/>
        <v>0</v>
      </c>
      <c r="RQ10" s="76">
        <f t="shared" si="772"/>
        <v>0</v>
      </c>
      <c r="RR10" s="76">
        <f t="shared" si="773"/>
        <v>0</v>
      </c>
      <c r="RS10" s="76">
        <f t="shared" si="774"/>
        <v>0</v>
      </c>
      <c r="RT10" s="76">
        <f t="shared" si="775"/>
        <v>0</v>
      </c>
      <c r="RU10" s="76">
        <f t="shared" si="776"/>
        <v>0</v>
      </c>
      <c r="RW10" s="115">
        <f t="shared" si="831"/>
        <v>0</v>
      </c>
      <c r="RX10" s="115">
        <f t="shared" si="777"/>
        <v>0</v>
      </c>
      <c r="RY10" s="115">
        <f t="shared" si="778"/>
        <v>0</v>
      </c>
      <c r="RZ10" s="115">
        <f t="shared" si="779"/>
        <v>0</v>
      </c>
      <c r="SA10" s="115">
        <f t="shared" si="780"/>
        <v>0</v>
      </c>
      <c r="SB10" s="115">
        <f t="shared" si="781"/>
        <v>0</v>
      </c>
      <c r="SC10" s="115">
        <f t="shared" si="782"/>
        <v>0</v>
      </c>
      <c r="SD10" s="115">
        <f t="shared" si="783"/>
        <v>0</v>
      </c>
      <c r="SE10" s="115">
        <f t="shared" si="784"/>
        <v>0</v>
      </c>
      <c r="SF10" s="115">
        <f t="shared" si="785"/>
        <v>0</v>
      </c>
      <c r="SG10" s="115">
        <f t="shared" si="786"/>
        <v>0</v>
      </c>
      <c r="SH10" s="115">
        <f t="shared" si="787"/>
        <v>0</v>
      </c>
      <c r="SI10" s="115">
        <f t="shared" si="788"/>
        <v>0</v>
      </c>
      <c r="SJ10" s="115">
        <f t="shared" si="789"/>
        <v>0</v>
      </c>
      <c r="SK10" s="115">
        <f t="shared" si="790"/>
        <v>0</v>
      </c>
      <c r="SL10" s="115">
        <f t="shared" si="791"/>
        <v>0</v>
      </c>
      <c r="SM10" s="115">
        <f t="shared" si="792"/>
        <v>0</v>
      </c>
      <c r="SN10" s="115">
        <f t="shared" si="793"/>
        <v>0</v>
      </c>
      <c r="SO10" s="115">
        <f t="shared" si="794"/>
        <v>0</v>
      </c>
      <c r="SP10" s="115">
        <f t="shared" si="795"/>
        <v>0</v>
      </c>
      <c r="SQ10" s="115">
        <f t="shared" si="796"/>
        <v>0</v>
      </c>
      <c r="SR10" s="115">
        <f t="shared" si="797"/>
        <v>0</v>
      </c>
      <c r="SS10" s="115">
        <f t="shared" si="798"/>
        <v>0</v>
      </c>
      <c r="ST10" s="115">
        <f t="shared" si="799"/>
        <v>0</v>
      </c>
      <c r="SU10" s="115">
        <f t="shared" si="800"/>
        <v>0</v>
      </c>
      <c r="SV10" s="115">
        <f t="shared" si="801"/>
        <v>0</v>
      </c>
      <c r="SW10" s="115">
        <f t="shared" si="802"/>
        <v>0</v>
      </c>
      <c r="SX10" s="115">
        <f t="shared" si="803"/>
        <v>0</v>
      </c>
      <c r="SY10" s="115">
        <f t="shared" si="804"/>
        <v>0</v>
      </c>
      <c r="SZ10" s="115">
        <f t="shared" si="805"/>
        <v>0</v>
      </c>
      <c r="TA10" s="115">
        <f t="shared" si="806"/>
        <v>0</v>
      </c>
      <c r="TB10" s="115">
        <f t="shared" si="807"/>
        <v>0</v>
      </c>
      <c r="TC10" s="115">
        <f t="shared" si="808"/>
        <v>0</v>
      </c>
      <c r="TD10" s="115">
        <f t="shared" si="809"/>
        <v>0</v>
      </c>
      <c r="TE10" s="115">
        <f t="shared" si="810"/>
        <v>0</v>
      </c>
      <c r="TF10" s="115">
        <f t="shared" si="811"/>
        <v>0</v>
      </c>
      <c r="TG10" s="115">
        <f t="shared" si="812"/>
        <v>0</v>
      </c>
      <c r="TH10" s="115">
        <f t="shared" si="813"/>
        <v>0</v>
      </c>
      <c r="TI10" s="115">
        <f t="shared" si="814"/>
        <v>0</v>
      </c>
      <c r="TJ10" s="115">
        <f t="shared" si="815"/>
        <v>0</v>
      </c>
      <c r="TK10" s="115">
        <f t="shared" si="816"/>
        <v>0</v>
      </c>
      <c r="TL10" s="115">
        <f t="shared" si="817"/>
        <v>0</v>
      </c>
      <c r="TM10" s="115">
        <f t="shared" si="818"/>
        <v>0</v>
      </c>
      <c r="TN10" s="115">
        <f t="shared" si="819"/>
        <v>0</v>
      </c>
      <c r="TO10" s="115">
        <f t="shared" si="820"/>
        <v>0</v>
      </c>
      <c r="TP10" s="115">
        <f t="shared" si="821"/>
        <v>0</v>
      </c>
      <c r="TQ10" s="115">
        <f t="shared" si="822"/>
        <v>0</v>
      </c>
      <c r="TR10" s="115">
        <f t="shared" si="823"/>
        <v>0</v>
      </c>
      <c r="TS10" s="115">
        <f t="shared" si="824"/>
        <v>0</v>
      </c>
      <c r="TT10" s="115">
        <f t="shared" si="825"/>
        <v>0</v>
      </c>
      <c r="TU10" s="115">
        <f t="shared" si="826"/>
        <v>0</v>
      </c>
      <c r="TV10" s="116">
        <f t="shared" si="832"/>
        <v>0</v>
      </c>
    </row>
    <row r="11" spans="1:542" x14ac:dyDescent="0.25">
      <c r="A11" s="68" t="str">
        <f t="shared" si="412"/>
        <v>Anteile 23-30/70 FN9 VN9</v>
      </c>
      <c r="B11" s="68">
        <f t="shared" si="833"/>
        <v>23</v>
      </c>
      <c r="C11" s="68">
        <f t="shared" si="827"/>
        <v>30</v>
      </c>
      <c r="D11" s="69">
        <v>9</v>
      </c>
      <c r="E11" s="69" t="s">
        <v>1536</v>
      </c>
      <c r="F11" s="68" t="str">
        <f t="shared" si="413"/>
        <v>Sehr geehrter Herr FN9</v>
      </c>
      <c r="H11" s="68" t="str">
        <f t="shared" si="414"/>
        <v>VN9</v>
      </c>
      <c r="J11" s="70" t="s">
        <v>1553</v>
      </c>
      <c r="K11" s="71" t="s">
        <v>1610</v>
      </c>
      <c r="M11" s="68" t="str">
        <f t="shared" si="415"/>
        <v>FN9</v>
      </c>
      <c r="N11" s="69">
        <v>8811</v>
      </c>
      <c r="O11" s="68" t="str">
        <f t="shared" si="416"/>
        <v>Scheifling</v>
      </c>
      <c r="Q11" s="72"/>
      <c r="S11" s="69" t="str">
        <f t="shared" si="828"/>
        <v>VN9.FN9@un.org</v>
      </c>
      <c r="V11" s="68" t="str">
        <f t="shared" si="417"/>
        <v xml:space="preserve">    </v>
      </c>
      <c r="Z11" s="71">
        <v>8</v>
      </c>
      <c r="AA11" s="74">
        <f t="shared" si="418"/>
        <v>0</v>
      </c>
      <c r="AB11" s="75">
        <f t="shared" si="829"/>
        <v>0</v>
      </c>
      <c r="AC11" s="76">
        <v>0</v>
      </c>
      <c r="AD11" s="76">
        <f t="shared" si="419"/>
        <v>0</v>
      </c>
      <c r="AE11" s="76">
        <f t="shared" si="420"/>
        <v>0</v>
      </c>
      <c r="AF11" s="76"/>
      <c r="AG11" s="76">
        <f t="shared" si="421"/>
        <v>0</v>
      </c>
      <c r="AH11" s="77">
        <f t="shared" si="422"/>
        <v>0</v>
      </c>
      <c r="AI11" s="75">
        <f t="shared" si="423"/>
        <v>0</v>
      </c>
      <c r="AJ11" s="76">
        <f t="shared" si="424"/>
        <v>0</v>
      </c>
      <c r="AK11" s="76">
        <f t="shared" si="425"/>
        <v>0</v>
      </c>
      <c r="AL11" s="76">
        <f t="shared" si="426"/>
        <v>0</v>
      </c>
      <c r="AM11" s="76"/>
      <c r="AN11" s="76">
        <f t="shared" si="427"/>
        <v>0</v>
      </c>
      <c r="AO11" s="77">
        <f t="shared" si="428"/>
        <v>0</v>
      </c>
      <c r="AP11" s="75">
        <f t="shared" si="429"/>
        <v>0</v>
      </c>
      <c r="AQ11" s="76">
        <f t="shared" si="430"/>
        <v>0</v>
      </c>
      <c r="AR11" s="76">
        <f t="shared" si="431"/>
        <v>0</v>
      </c>
      <c r="AS11" s="76">
        <f t="shared" si="432"/>
        <v>0</v>
      </c>
      <c r="AT11" s="76"/>
      <c r="AU11" s="76">
        <f t="shared" si="433"/>
        <v>0</v>
      </c>
      <c r="AV11" s="77">
        <f t="shared" si="434"/>
        <v>0</v>
      </c>
      <c r="AW11" s="75">
        <f t="shared" si="435"/>
        <v>0</v>
      </c>
      <c r="AX11" s="76">
        <f t="shared" si="436"/>
        <v>0</v>
      </c>
      <c r="AY11" s="76">
        <f t="shared" si="437"/>
        <v>0</v>
      </c>
      <c r="AZ11" s="76">
        <f t="shared" si="438"/>
        <v>0</v>
      </c>
      <c r="BA11" s="76"/>
      <c r="BB11" s="76">
        <f t="shared" si="439"/>
        <v>0</v>
      </c>
      <c r="BC11" s="77">
        <f t="shared" si="440"/>
        <v>0</v>
      </c>
      <c r="BD11" s="75">
        <f t="shared" si="441"/>
        <v>0</v>
      </c>
      <c r="BE11" s="76">
        <f t="shared" si="442"/>
        <v>0</v>
      </c>
      <c r="BF11" s="76">
        <f t="shared" si="443"/>
        <v>0</v>
      </c>
      <c r="BG11" s="76">
        <f t="shared" si="444"/>
        <v>0</v>
      </c>
      <c r="BH11" s="76"/>
      <c r="BI11" s="76">
        <f t="shared" si="445"/>
        <v>0</v>
      </c>
      <c r="BJ11" s="77">
        <f t="shared" si="446"/>
        <v>0</v>
      </c>
      <c r="BK11" s="75">
        <f t="shared" si="447"/>
        <v>0</v>
      </c>
      <c r="BL11" s="76">
        <f t="shared" si="448"/>
        <v>0</v>
      </c>
      <c r="BM11" s="76">
        <f t="shared" si="449"/>
        <v>0</v>
      </c>
      <c r="BN11" s="76">
        <f t="shared" si="450"/>
        <v>0</v>
      </c>
      <c r="BO11" s="76"/>
      <c r="BP11" s="76">
        <f t="shared" si="451"/>
        <v>0</v>
      </c>
      <c r="BQ11" s="77">
        <f t="shared" si="452"/>
        <v>0</v>
      </c>
      <c r="BR11" s="75">
        <f t="shared" si="453"/>
        <v>0</v>
      </c>
      <c r="BS11" s="76">
        <f t="shared" si="454"/>
        <v>0</v>
      </c>
      <c r="BT11" s="76">
        <f t="shared" si="455"/>
        <v>0</v>
      </c>
      <c r="BU11" s="76">
        <f t="shared" si="456"/>
        <v>0</v>
      </c>
      <c r="BV11" s="76"/>
      <c r="BW11" s="76">
        <f t="shared" si="457"/>
        <v>0</v>
      </c>
      <c r="BX11" s="77">
        <f t="shared" si="458"/>
        <v>0</v>
      </c>
      <c r="BY11" s="75">
        <f t="shared" si="459"/>
        <v>0</v>
      </c>
      <c r="BZ11" s="76">
        <f t="shared" si="460"/>
        <v>0</v>
      </c>
      <c r="CA11" s="76">
        <f t="shared" si="461"/>
        <v>0</v>
      </c>
      <c r="CB11" s="76">
        <f t="shared" si="462"/>
        <v>0</v>
      </c>
      <c r="CC11" s="76"/>
      <c r="CD11" s="76">
        <f t="shared" si="463"/>
        <v>0</v>
      </c>
      <c r="CE11" s="77">
        <f t="shared" si="464"/>
        <v>0</v>
      </c>
      <c r="CF11" s="75">
        <f t="shared" si="465"/>
        <v>0</v>
      </c>
      <c r="CG11" s="76">
        <f t="shared" si="466"/>
        <v>0</v>
      </c>
      <c r="CH11" s="76">
        <f t="shared" si="467"/>
        <v>0</v>
      </c>
      <c r="CI11" s="76">
        <f t="shared" si="468"/>
        <v>0</v>
      </c>
      <c r="CJ11" s="76"/>
      <c r="CK11" s="76">
        <f t="shared" si="469"/>
        <v>0</v>
      </c>
      <c r="CL11" s="77">
        <f t="shared" si="470"/>
        <v>0</v>
      </c>
      <c r="CM11" s="75">
        <f t="shared" si="471"/>
        <v>0</v>
      </c>
      <c r="CN11" s="76">
        <f t="shared" si="472"/>
        <v>0</v>
      </c>
      <c r="CO11" s="76">
        <f t="shared" si="473"/>
        <v>0</v>
      </c>
      <c r="CP11" s="76">
        <f t="shared" si="474"/>
        <v>0</v>
      </c>
      <c r="CQ11" s="76"/>
      <c r="CR11" s="76">
        <f t="shared" si="475"/>
        <v>0</v>
      </c>
      <c r="CS11" s="77">
        <f t="shared" si="476"/>
        <v>0</v>
      </c>
      <c r="CT11" s="75">
        <f t="shared" si="477"/>
        <v>0</v>
      </c>
      <c r="CU11" s="76">
        <f t="shared" si="478"/>
        <v>0</v>
      </c>
      <c r="CV11" s="76">
        <f t="shared" si="479"/>
        <v>0</v>
      </c>
      <c r="CW11" s="76">
        <f t="shared" si="480"/>
        <v>0</v>
      </c>
      <c r="CX11" s="76"/>
      <c r="CY11" s="76">
        <f t="shared" si="481"/>
        <v>0</v>
      </c>
      <c r="CZ11" s="77">
        <f t="shared" si="482"/>
        <v>0</v>
      </c>
      <c r="DA11" s="75">
        <f t="shared" si="483"/>
        <v>0</v>
      </c>
      <c r="DB11" s="76">
        <f t="shared" si="484"/>
        <v>0</v>
      </c>
      <c r="DC11" s="76">
        <f t="shared" si="485"/>
        <v>0</v>
      </c>
      <c r="DD11" s="76">
        <f t="shared" si="486"/>
        <v>0</v>
      </c>
      <c r="DE11" s="76"/>
      <c r="DF11" s="76">
        <f t="shared" si="487"/>
        <v>0</v>
      </c>
      <c r="DG11" s="77">
        <f t="shared" si="488"/>
        <v>0</v>
      </c>
      <c r="DH11" s="75">
        <f t="shared" si="489"/>
        <v>0</v>
      </c>
      <c r="DI11" s="76">
        <f t="shared" si="490"/>
        <v>0</v>
      </c>
      <c r="DJ11" s="76">
        <f t="shared" si="491"/>
        <v>0</v>
      </c>
      <c r="DK11" s="76">
        <f t="shared" si="492"/>
        <v>0</v>
      </c>
      <c r="DL11" s="76"/>
      <c r="DM11" s="76">
        <f t="shared" si="493"/>
        <v>0</v>
      </c>
      <c r="DN11" s="77">
        <f t="shared" si="494"/>
        <v>0</v>
      </c>
      <c r="DO11" s="75">
        <f t="shared" si="495"/>
        <v>0</v>
      </c>
      <c r="DP11" s="76">
        <f t="shared" si="496"/>
        <v>0</v>
      </c>
      <c r="DQ11" s="76">
        <f t="shared" si="497"/>
        <v>0</v>
      </c>
      <c r="DR11" s="76">
        <f t="shared" si="498"/>
        <v>0</v>
      </c>
      <c r="DS11" s="76"/>
      <c r="DT11" s="76">
        <f t="shared" si="499"/>
        <v>0</v>
      </c>
      <c r="DU11" s="77">
        <f t="shared" si="500"/>
        <v>0</v>
      </c>
      <c r="DV11" s="75">
        <f t="shared" si="501"/>
        <v>0</v>
      </c>
      <c r="DW11" s="76">
        <f t="shared" si="502"/>
        <v>0</v>
      </c>
      <c r="DX11" s="76">
        <f t="shared" si="503"/>
        <v>0</v>
      </c>
      <c r="DY11" s="76">
        <f t="shared" si="504"/>
        <v>0</v>
      </c>
      <c r="DZ11" s="76"/>
      <c r="EA11" s="76">
        <f t="shared" si="505"/>
        <v>0</v>
      </c>
      <c r="EB11" s="77">
        <f t="shared" si="506"/>
        <v>0</v>
      </c>
      <c r="EC11" s="75">
        <f t="shared" si="507"/>
        <v>0</v>
      </c>
      <c r="ED11" s="76">
        <f t="shared" si="508"/>
        <v>0</v>
      </c>
      <c r="EE11" s="76">
        <f t="shared" si="509"/>
        <v>0</v>
      </c>
      <c r="EF11" s="76">
        <f t="shared" si="510"/>
        <v>0</v>
      </c>
      <c r="EG11" s="76"/>
      <c r="EH11" s="76">
        <f t="shared" si="511"/>
        <v>0</v>
      </c>
      <c r="EI11" s="77">
        <f t="shared" si="512"/>
        <v>0</v>
      </c>
      <c r="EJ11" s="75">
        <f t="shared" si="513"/>
        <v>0</v>
      </c>
      <c r="EK11" s="76">
        <f t="shared" si="514"/>
        <v>0</v>
      </c>
      <c r="EL11" s="76">
        <f t="shared" si="515"/>
        <v>0</v>
      </c>
      <c r="EM11" s="76">
        <f t="shared" si="516"/>
        <v>0</v>
      </c>
      <c r="EN11" s="76"/>
      <c r="EO11" s="76">
        <f t="shared" si="517"/>
        <v>0</v>
      </c>
      <c r="EP11" s="77">
        <f t="shared" si="518"/>
        <v>0</v>
      </c>
      <c r="EQ11" s="75">
        <f t="shared" si="519"/>
        <v>0</v>
      </c>
      <c r="ER11" s="76">
        <f t="shared" si="520"/>
        <v>0</v>
      </c>
      <c r="ES11" s="76">
        <f t="shared" si="521"/>
        <v>0</v>
      </c>
      <c r="ET11" s="76">
        <f t="shared" si="522"/>
        <v>0</v>
      </c>
      <c r="EU11" s="76"/>
      <c r="EV11" s="76">
        <f t="shared" si="523"/>
        <v>0</v>
      </c>
      <c r="EW11" s="77">
        <f t="shared" si="524"/>
        <v>0</v>
      </c>
      <c r="EX11" s="75">
        <f t="shared" si="525"/>
        <v>0</v>
      </c>
      <c r="EY11" s="76">
        <f t="shared" si="526"/>
        <v>0</v>
      </c>
      <c r="EZ11" s="76">
        <f t="shared" si="527"/>
        <v>0</v>
      </c>
      <c r="FA11" s="76">
        <f t="shared" si="528"/>
        <v>0</v>
      </c>
      <c r="FB11" s="76"/>
      <c r="FC11" s="76">
        <f t="shared" si="529"/>
        <v>0</v>
      </c>
      <c r="FD11" s="77">
        <f t="shared" si="530"/>
        <v>0</v>
      </c>
      <c r="FE11" s="75">
        <f t="shared" si="531"/>
        <v>0</v>
      </c>
      <c r="FF11" s="76">
        <f t="shared" si="532"/>
        <v>0</v>
      </c>
      <c r="FG11" s="76">
        <f t="shared" si="533"/>
        <v>0</v>
      </c>
      <c r="FH11" s="76">
        <f t="shared" si="534"/>
        <v>0</v>
      </c>
      <c r="FI11" s="76"/>
      <c r="FJ11" s="76">
        <f t="shared" si="535"/>
        <v>0</v>
      </c>
      <c r="FK11" s="77">
        <f t="shared" si="536"/>
        <v>0</v>
      </c>
      <c r="FL11" s="75">
        <f t="shared" si="537"/>
        <v>0</v>
      </c>
      <c r="FM11" s="76">
        <f t="shared" si="538"/>
        <v>0</v>
      </c>
      <c r="FN11" s="76">
        <f t="shared" si="539"/>
        <v>0</v>
      </c>
      <c r="FO11" s="76">
        <f t="shared" si="540"/>
        <v>0</v>
      </c>
      <c r="FP11" s="76"/>
      <c r="FQ11" s="76">
        <f t="shared" si="541"/>
        <v>0</v>
      </c>
      <c r="FR11" s="77">
        <f t="shared" si="542"/>
        <v>0</v>
      </c>
      <c r="FS11" s="75">
        <f t="shared" si="543"/>
        <v>0</v>
      </c>
      <c r="FT11" s="76">
        <f t="shared" si="544"/>
        <v>0</v>
      </c>
      <c r="FU11" s="76">
        <f t="shared" si="545"/>
        <v>0</v>
      </c>
      <c r="FV11" s="76">
        <f t="shared" si="546"/>
        <v>0</v>
      </c>
      <c r="FW11" s="76"/>
      <c r="FX11" s="76">
        <f t="shared" si="547"/>
        <v>0</v>
      </c>
      <c r="FY11" s="77">
        <f t="shared" si="548"/>
        <v>0</v>
      </c>
      <c r="FZ11" s="75">
        <f t="shared" si="549"/>
        <v>0</v>
      </c>
      <c r="GA11" s="76">
        <f t="shared" si="550"/>
        <v>0</v>
      </c>
      <c r="GB11" s="76">
        <f t="shared" si="551"/>
        <v>0</v>
      </c>
      <c r="GC11" s="76">
        <f t="shared" si="552"/>
        <v>0</v>
      </c>
      <c r="GD11" s="76"/>
      <c r="GE11" s="76">
        <f t="shared" si="553"/>
        <v>0</v>
      </c>
      <c r="GF11" s="77">
        <f t="shared" si="554"/>
        <v>0</v>
      </c>
      <c r="GG11" s="75">
        <f t="shared" si="555"/>
        <v>0</v>
      </c>
      <c r="GH11" s="76">
        <f t="shared" si="556"/>
        <v>0</v>
      </c>
      <c r="GI11" s="76">
        <f t="shared" si="557"/>
        <v>0</v>
      </c>
      <c r="GJ11" s="76">
        <f t="shared" si="558"/>
        <v>0</v>
      </c>
      <c r="GK11" s="76"/>
      <c r="GL11" s="76">
        <f t="shared" si="559"/>
        <v>0</v>
      </c>
      <c r="GM11" s="77">
        <f t="shared" si="560"/>
        <v>0</v>
      </c>
      <c r="GN11" s="75">
        <f t="shared" si="561"/>
        <v>0</v>
      </c>
      <c r="GO11" s="76">
        <f t="shared" si="562"/>
        <v>0</v>
      </c>
      <c r="GP11" s="76">
        <f t="shared" si="563"/>
        <v>0</v>
      </c>
      <c r="GQ11" s="76">
        <f t="shared" si="564"/>
        <v>0</v>
      </c>
      <c r="GR11" s="76"/>
      <c r="GS11" s="76">
        <f t="shared" si="565"/>
        <v>0</v>
      </c>
      <c r="GT11" s="77">
        <f t="shared" si="566"/>
        <v>0</v>
      </c>
      <c r="GU11" s="75">
        <f t="shared" si="567"/>
        <v>0</v>
      </c>
      <c r="GV11" s="76">
        <f t="shared" si="568"/>
        <v>0</v>
      </c>
      <c r="GW11" s="76">
        <f t="shared" si="569"/>
        <v>0</v>
      </c>
      <c r="GX11" s="76">
        <f t="shared" si="570"/>
        <v>0</v>
      </c>
      <c r="GY11" s="76"/>
      <c r="GZ11" s="76">
        <f t="shared" si="571"/>
        <v>0</v>
      </c>
      <c r="HA11" s="77">
        <f t="shared" si="572"/>
        <v>0</v>
      </c>
      <c r="HB11" s="75">
        <f t="shared" si="573"/>
        <v>0</v>
      </c>
      <c r="HC11" s="76">
        <f t="shared" si="574"/>
        <v>0</v>
      </c>
      <c r="HD11" s="76">
        <f t="shared" si="575"/>
        <v>0</v>
      </c>
      <c r="HE11" s="76">
        <f t="shared" si="576"/>
        <v>0</v>
      </c>
      <c r="HF11" s="76"/>
      <c r="HG11" s="76">
        <f t="shared" si="577"/>
        <v>0</v>
      </c>
      <c r="HH11" s="77">
        <f t="shared" si="578"/>
        <v>0</v>
      </c>
      <c r="HI11" s="75">
        <f t="shared" si="579"/>
        <v>0</v>
      </c>
      <c r="HJ11" s="76">
        <f t="shared" si="580"/>
        <v>0</v>
      </c>
      <c r="HK11" s="76">
        <f t="shared" si="581"/>
        <v>0</v>
      </c>
      <c r="HL11" s="76">
        <f t="shared" si="582"/>
        <v>0</v>
      </c>
      <c r="HM11" s="76"/>
      <c r="HN11" s="76">
        <f t="shared" si="583"/>
        <v>0</v>
      </c>
      <c r="HO11" s="77">
        <f t="shared" si="584"/>
        <v>0</v>
      </c>
      <c r="HP11" s="75">
        <f t="shared" si="585"/>
        <v>0</v>
      </c>
      <c r="HQ11" s="76">
        <f t="shared" si="586"/>
        <v>0</v>
      </c>
      <c r="HR11" s="76">
        <f t="shared" si="587"/>
        <v>0</v>
      </c>
      <c r="HS11" s="76">
        <f t="shared" si="588"/>
        <v>0</v>
      </c>
      <c r="HT11" s="76"/>
      <c r="HU11" s="76">
        <f t="shared" si="589"/>
        <v>0</v>
      </c>
      <c r="HV11" s="77">
        <f t="shared" si="590"/>
        <v>0</v>
      </c>
      <c r="HW11" s="75">
        <f t="shared" si="591"/>
        <v>0</v>
      </c>
      <c r="HX11" s="76">
        <f t="shared" si="592"/>
        <v>0</v>
      </c>
      <c r="HY11" s="76">
        <f t="shared" si="593"/>
        <v>0</v>
      </c>
      <c r="HZ11" s="76">
        <f t="shared" si="594"/>
        <v>0</v>
      </c>
      <c r="IA11" s="76"/>
      <c r="IB11" s="76">
        <f t="shared" si="595"/>
        <v>0</v>
      </c>
      <c r="IC11" s="77">
        <f t="shared" si="596"/>
        <v>0</v>
      </c>
      <c r="ID11" s="75">
        <f t="shared" si="597"/>
        <v>0</v>
      </c>
      <c r="IE11" s="76">
        <f t="shared" si="598"/>
        <v>0</v>
      </c>
      <c r="IF11" s="76">
        <f t="shared" si="599"/>
        <v>0</v>
      </c>
      <c r="IG11" s="76">
        <f t="shared" si="600"/>
        <v>0</v>
      </c>
      <c r="IH11" s="76"/>
      <c r="II11" s="76">
        <f t="shared" si="601"/>
        <v>0</v>
      </c>
      <c r="IJ11" s="77">
        <f t="shared" si="602"/>
        <v>0</v>
      </c>
      <c r="IK11" s="75">
        <f t="shared" si="603"/>
        <v>0</v>
      </c>
      <c r="IL11" s="76">
        <f t="shared" si="604"/>
        <v>0</v>
      </c>
      <c r="IM11" s="76">
        <f t="shared" si="605"/>
        <v>0</v>
      </c>
      <c r="IN11" s="76">
        <f t="shared" si="606"/>
        <v>0</v>
      </c>
      <c r="IO11" s="76"/>
      <c r="IP11" s="76">
        <f t="shared" si="607"/>
        <v>0</v>
      </c>
      <c r="IQ11" s="77">
        <f t="shared" si="608"/>
        <v>0</v>
      </c>
      <c r="IR11" s="75">
        <f t="shared" si="609"/>
        <v>0</v>
      </c>
      <c r="IS11" s="76">
        <f t="shared" si="610"/>
        <v>0</v>
      </c>
      <c r="IT11" s="76">
        <f t="shared" si="611"/>
        <v>0</v>
      </c>
      <c r="IU11" s="76">
        <f t="shared" si="612"/>
        <v>0</v>
      </c>
      <c r="IV11" s="76"/>
      <c r="IW11" s="76">
        <f t="shared" si="613"/>
        <v>0</v>
      </c>
      <c r="IX11" s="77">
        <f t="shared" si="614"/>
        <v>0</v>
      </c>
      <c r="IY11" s="75">
        <f t="shared" si="615"/>
        <v>0</v>
      </c>
      <c r="IZ11" s="76">
        <f t="shared" si="616"/>
        <v>0</v>
      </c>
      <c r="JA11" s="76">
        <f t="shared" si="617"/>
        <v>0</v>
      </c>
      <c r="JB11" s="76">
        <f t="shared" si="618"/>
        <v>0</v>
      </c>
      <c r="JC11" s="76"/>
      <c r="JD11" s="76">
        <f t="shared" si="619"/>
        <v>0</v>
      </c>
      <c r="JE11" s="77">
        <f t="shared" si="620"/>
        <v>0</v>
      </c>
      <c r="JF11" s="75">
        <f t="shared" si="621"/>
        <v>0</v>
      </c>
      <c r="JG11" s="76">
        <f t="shared" si="622"/>
        <v>0</v>
      </c>
      <c r="JH11" s="76">
        <f t="shared" si="623"/>
        <v>0</v>
      </c>
      <c r="JI11" s="76">
        <f t="shared" si="624"/>
        <v>0</v>
      </c>
      <c r="JJ11" s="76"/>
      <c r="JK11" s="76">
        <f t="shared" si="625"/>
        <v>0</v>
      </c>
      <c r="JL11" s="77">
        <f t="shared" si="626"/>
        <v>0</v>
      </c>
      <c r="JM11" s="75">
        <f t="shared" si="627"/>
        <v>0</v>
      </c>
      <c r="JN11" s="76">
        <f t="shared" si="628"/>
        <v>0</v>
      </c>
      <c r="JO11" s="76">
        <f t="shared" si="629"/>
        <v>0</v>
      </c>
      <c r="JP11" s="76">
        <f t="shared" si="630"/>
        <v>0</v>
      </c>
      <c r="JQ11" s="76"/>
      <c r="JR11" s="76">
        <f t="shared" si="631"/>
        <v>0</v>
      </c>
      <c r="JS11" s="77">
        <f t="shared" si="632"/>
        <v>0</v>
      </c>
      <c r="JT11" s="75">
        <f t="shared" si="633"/>
        <v>0</v>
      </c>
      <c r="JU11" s="76">
        <f t="shared" si="634"/>
        <v>0</v>
      </c>
      <c r="JV11" s="76">
        <f t="shared" si="635"/>
        <v>0</v>
      </c>
      <c r="JW11" s="76">
        <f t="shared" si="636"/>
        <v>0</v>
      </c>
      <c r="JX11" s="76"/>
      <c r="JY11" s="76">
        <f t="shared" si="637"/>
        <v>0</v>
      </c>
      <c r="JZ11" s="77">
        <f t="shared" si="638"/>
        <v>0</v>
      </c>
      <c r="KA11" s="75">
        <f t="shared" si="639"/>
        <v>0</v>
      </c>
      <c r="KB11" s="76">
        <f t="shared" si="640"/>
        <v>0</v>
      </c>
      <c r="KC11" s="76">
        <f t="shared" si="641"/>
        <v>0</v>
      </c>
      <c r="KD11" s="76">
        <f t="shared" si="642"/>
        <v>0</v>
      </c>
      <c r="KE11" s="76"/>
      <c r="KF11" s="76">
        <f t="shared" si="643"/>
        <v>0</v>
      </c>
      <c r="KG11" s="77">
        <f t="shared" si="644"/>
        <v>0</v>
      </c>
      <c r="KH11" s="75">
        <f t="shared" si="645"/>
        <v>0</v>
      </c>
      <c r="KI11" s="76">
        <f t="shared" si="646"/>
        <v>0</v>
      </c>
      <c r="KJ11" s="76">
        <f t="shared" si="647"/>
        <v>0</v>
      </c>
      <c r="KK11" s="76">
        <f t="shared" si="648"/>
        <v>0</v>
      </c>
      <c r="KL11" s="76"/>
      <c r="KM11" s="76">
        <f t="shared" si="649"/>
        <v>0</v>
      </c>
      <c r="KN11" s="77">
        <f t="shared" si="650"/>
        <v>0</v>
      </c>
      <c r="KO11" s="75">
        <f t="shared" si="651"/>
        <v>0</v>
      </c>
      <c r="KP11" s="76">
        <f t="shared" si="652"/>
        <v>0</v>
      </c>
      <c r="KQ11" s="76">
        <f t="shared" si="653"/>
        <v>0</v>
      </c>
      <c r="KR11" s="76">
        <f t="shared" si="654"/>
        <v>0</v>
      </c>
      <c r="KS11" s="76"/>
      <c r="KT11" s="76">
        <f t="shared" si="655"/>
        <v>0</v>
      </c>
      <c r="KU11" s="77">
        <f t="shared" si="656"/>
        <v>0</v>
      </c>
      <c r="KV11" s="75">
        <f t="shared" si="657"/>
        <v>0</v>
      </c>
      <c r="KW11" s="76">
        <f t="shared" si="658"/>
        <v>0</v>
      </c>
      <c r="KX11" s="76">
        <f t="shared" si="659"/>
        <v>0</v>
      </c>
      <c r="KY11" s="76">
        <f t="shared" si="660"/>
        <v>0</v>
      </c>
      <c r="KZ11" s="76"/>
      <c r="LA11" s="76">
        <f t="shared" si="661"/>
        <v>0</v>
      </c>
      <c r="LB11" s="77">
        <f t="shared" si="662"/>
        <v>0</v>
      </c>
      <c r="LC11" s="75">
        <f t="shared" si="663"/>
        <v>0</v>
      </c>
      <c r="LD11" s="76">
        <f t="shared" si="664"/>
        <v>0</v>
      </c>
      <c r="LE11" s="76">
        <f t="shared" si="665"/>
        <v>0</v>
      </c>
      <c r="LF11" s="76">
        <f t="shared" si="666"/>
        <v>0</v>
      </c>
      <c r="LG11" s="76"/>
      <c r="LH11" s="76">
        <f t="shared" si="667"/>
        <v>0</v>
      </c>
      <c r="LI11" s="77">
        <f t="shared" si="668"/>
        <v>0</v>
      </c>
      <c r="LJ11" s="75">
        <f t="shared" si="669"/>
        <v>0</v>
      </c>
      <c r="LK11" s="76">
        <f t="shared" si="670"/>
        <v>0</v>
      </c>
      <c r="LL11" s="76">
        <f t="shared" si="671"/>
        <v>0</v>
      </c>
      <c r="LM11" s="76">
        <f t="shared" si="672"/>
        <v>0</v>
      </c>
      <c r="LN11" s="76"/>
      <c r="LO11" s="76">
        <f t="shared" si="673"/>
        <v>0</v>
      </c>
      <c r="LP11" s="77">
        <f t="shared" si="674"/>
        <v>0</v>
      </c>
      <c r="LQ11" s="75">
        <f t="shared" si="675"/>
        <v>0</v>
      </c>
      <c r="LR11" s="76">
        <f t="shared" si="676"/>
        <v>0</v>
      </c>
      <c r="LS11" s="76">
        <f t="shared" si="677"/>
        <v>0</v>
      </c>
      <c r="LT11" s="76">
        <f t="shared" si="678"/>
        <v>0</v>
      </c>
      <c r="LU11" s="76"/>
      <c r="LV11" s="76">
        <f t="shared" si="679"/>
        <v>0</v>
      </c>
      <c r="LW11" s="77">
        <f t="shared" si="680"/>
        <v>0</v>
      </c>
      <c r="LX11" s="75">
        <f t="shared" si="681"/>
        <v>0</v>
      </c>
      <c r="LY11" s="76">
        <f t="shared" si="682"/>
        <v>0</v>
      </c>
      <c r="LZ11" s="76">
        <f t="shared" si="683"/>
        <v>0</v>
      </c>
      <c r="MA11" s="76">
        <f t="shared" si="684"/>
        <v>0</v>
      </c>
      <c r="MB11" s="76"/>
      <c r="MC11" s="76">
        <f t="shared" si="685"/>
        <v>0</v>
      </c>
      <c r="MD11" s="77">
        <f t="shared" si="686"/>
        <v>0</v>
      </c>
      <c r="ME11" s="75">
        <f t="shared" si="687"/>
        <v>0</v>
      </c>
      <c r="MF11" s="76">
        <f t="shared" si="688"/>
        <v>0</v>
      </c>
      <c r="MG11" s="76">
        <f t="shared" si="689"/>
        <v>0</v>
      </c>
      <c r="MH11" s="76">
        <f t="shared" si="690"/>
        <v>0</v>
      </c>
      <c r="MI11" s="76"/>
      <c r="MJ11" s="76">
        <f t="shared" si="691"/>
        <v>0</v>
      </c>
      <c r="MK11" s="77">
        <f t="shared" si="692"/>
        <v>0</v>
      </c>
      <c r="ML11" s="75">
        <f t="shared" si="693"/>
        <v>0</v>
      </c>
      <c r="MM11" s="76">
        <f t="shared" si="694"/>
        <v>0</v>
      </c>
      <c r="MN11" s="76">
        <f t="shared" si="695"/>
        <v>0</v>
      </c>
      <c r="MO11" s="76">
        <f t="shared" si="696"/>
        <v>0</v>
      </c>
      <c r="MP11" s="76"/>
      <c r="MQ11" s="76">
        <f t="shared" si="697"/>
        <v>0</v>
      </c>
      <c r="MR11" s="77">
        <f t="shared" si="698"/>
        <v>0</v>
      </c>
      <c r="MS11" s="75">
        <f t="shared" si="699"/>
        <v>0</v>
      </c>
      <c r="MT11" s="76">
        <f t="shared" si="700"/>
        <v>0</v>
      </c>
      <c r="MU11" s="76">
        <f t="shared" si="701"/>
        <v>0</v>
      </c>
      <c r="MV11" s="76">
        <f t="shared" si="702"/>
        <v>0</v>
      </c>
      <c r="MW11" s="76"/>
      <c r="MX11" s="76">
        <f t="shared" si="703"/>
        <v>0</v>
      </c>
      <c r="MY11" s="77">
        <f t="shared" si="704"/>
        <v>0</v>
      </c>
      <c r="MZ11" s="75">
        <f t="shared" si="705"/>
        <v>0</v>
      </c>
      <c r="NA11" s="76">
        <f t="shared" si="706"/>
        <v>0</v>
      </c>
      <c r="NB11" s="76">
        <f t="shared" si="707"/>
        <v>0</v>
      </c>
      <c r="NC11" s="76">
        <f t="shared" si="708"/>
        <v>0</v>
      </c>
      <c r="ND11" s="76"/>
      <c r="NE11" s="76">
        <f t="shared" si="709"/>
        <v>0</v>
      </c>
      <c r="NF11" s="77">
        <f t="shared" si="710"/>
        <v>0</v>
      </c>
      <c r="NG11" s="75">
        <f t="shared" si="711"/>
        <v>0</v>
      </c>
      <c r="NH11" s="76">
        <f t="shared" si="712"/>
        <v>0</v>
      </c>
      <c r="NI11" s="76">
        <f t="shared" si="713"/>
        <v>0</v>
      </c>
      <c r="NJ11" s="76">
        <f t="shared" si="714"/>
        <v>0</v>
      </c>
      <c r="NK11" s="76"/>
      <c r="NL11" s="76">
        <f t="shared" si="715"/>
        <v>0</v>
      </c>
      <c r="NM11" s="77">
        <f t="shared" si="716"/>
        <v>0</v>
      </c>
      <c r="NN11" s="75">
        <f t="shared" si="717"/>
        <v>0</v>
      </c>
      <c r="NO11" s="76">
        <f t="shared" si="718"/>
        <v>0</v>
      </c>
      <c r="NP11" s="76">
        <f t="shared" si="719"/>
        <v>0</v>
      </c>
      <c r="NQ11" s="76">
        <f t="shared" si="720"/>
        <v>0</v>
      </c>
      <c r="NR11" s="76"/>
      <c r="NS11" s="76">
        <f t="shared" si="721"/>
        <v>0</v>
      </c>
      <c r="NT11" s="77">
        <f t="shared" si="722"/>
        <v>0</v>
      </c>
      <c r="NU11" s="72"/>
      <c r="NV11" s="115">
        <f t="shared" si="723"/>
        <v>0</v>
      </c>
      <c r="NW11" s="115">
        <f t="shared" si="723"/>
        <v>0</v>
      </c>
      <c r="NX11" s="115">
        <f t="shared" si="723"/>
        <v>0</v>
      </c>
      <c r="NY11" s="115">
        <f t="shared" si="723"/>
        <v>0</v>
      </c>
      <c r="NZ11" s="115">
        <f t="shared" si="723"/>
        <v>0</v>
      </c>
      <c r="OA11" s="115">
        <f t="shared" si="723"/>
        <v>0</v>
      </c>
      <c r="OB11" s="115">
        <f t="shared" si="723"/>
        <v>0</v>
      </c>
      <c r="OC11" s="115">
        <f t="shared" si="723"/>
        <v>0</v>
      </c>
      <c r="OD11" s="115">
        <f t="shared" si="723"/>
        <v>0</v>
      </c>
      <c r="OE11" s="115">
        <f t="shared" si="723"/>
        <v>0</v>
      </c>
      <c r="OF11" s="115">
        <f t="shared" si="724"/>
        <v>0</v>
      </c>
      <c r="OG11" s="115">
        <f t="shared" si="724"/>
        <v>0</v>
      </c>
      <c r="OH11" s="115">
        <f t="shared" si="724"/>
        <v>0</v>
      </c>
      <c r="OI11" s="115">
        <f t="shared" si="724"/>
        <v>0</v>
      </c>
      <c r="OJ11" s="115">
        <f t="shared" si="724"/>
        <v>0</v>
      </c>
      <c r="OK11" s="115">
        <f t="shared" si="724"/>
        <v>0</v>
      </c>
      <c r="OL11" s="115">
        <f t="shared" si="724"/>
        <v>0</v>
      </c>
      <c r="OM11" s="115">
        <f t="shared" si="724"/>
        <v>0</v>
      </c>
      <c r="ON11" s="115">
        <f t="shared" si="724"/>
        <v>0</v>
      </c>
      <c r="OO11" s="115">
        <f t="shared" si="724"/>
        <v>0</v>
      </c>
      <c r="OP11" s="115">
        <f t="shared" si="724"/>
        <v>0</v>
      </c>
      <c r="OQ11" s="115">
        <f t="shared" si="725"/>
        <v>0</v>
      </c>
      <c r="OR11" s="115">
        <f t="shared" si="725"/>
        <v>0</v>
      </c>
      <c r="OS11" s="115">
        <f t="shared" si="725"/>
        <v>0</v>
      </c>
      <c r="OT11" s="115">
        <f t="shared" si="725"/>
        <v>0</v>
      </c>
      <c r="OU11" s="115">
        <f t="shared" si="725"/>
        <v>0</v>
      </c>
      <c r="OV11" s="115">
        <f t="shared" si="725"/>
        <v>0</v>
      </c>
      <c r="OW11" s="115">
        <f t="shared" si="725"/>
        <v>0</v>
      </c>
      <c r="OX11" s="115">
        <f t="shared" si="725"/>
        <v>0</v>
      </c>
      <c r="OY11" s="115">
        <f t="shared" si="725"/>
        <v>0</v>
      </c>
      <c r="OZ11" s="115">
        <f t="shared" si="725"/>
        <v>0</v>
      </c>
      <c r="PA11" s="115">
        <f t="shared" si="725"/>
        <v>0</v>
      </c>
      <c r="PB11" s="115">
        <f t="shared" si="725"/>
        <v>0</v>
      </c>
      <c r="PC11" s="115">
        <f t="shared" si="725"/>
        <v>0</v>
      </c>
      <c r="PD11" s="115">
        <f t="shared" si="725"/>
        <v>0</v>
      </c>
      <c r="PE11" s="115">
        <f t="shared" si="725"/>
        <v>0</v>
      </c>
      <c r="PF11" s="115">
        <f t="shared" si="725"/>
        <v>0</v>
      </c>
      <c r="PG11" s="115">
        <f t="shared" si="725"/>
        <v>0</v>
      </c>
      <c r="PH11" s="115">
        <f t="shared" si="725"/>
        <v>0</v>
      </c>
      <c r="PI11" s="115">
        <f t="shared" si="725"/>
        <v>0</v>
      </c>
      <c r="PJ11" s="115">
        <f t="shared" si="725"/>
        <v>0</v>
      </c>
      <c r="PK11" s="115">
        <f t="shared" ref="OQ11:PT20" si="834">INDEX(Rueckzahlungsmatrix,$D11,7*PK$1-1)</f>
        <v>0</v>
      </c>
      <c r="PL11" s="115">
        <f t="shared" si="834"/>
        <v>0</v>
      </c>
      <c r="PM11" s="115">
        <f t="shared" si="834"/>
        <v>0</v>
      </c>
      <c r="PN11" s="115">
        <f t="shared" si="834"/>
        <v>0</v>
      </c>
      <c r="PO11" s="115">
        <f t="shared" si="834"/>
        <v>0</v>
      </c>
      <c r="PP11" s="115">
        <f t="shared" si="834"/>
        <v>0</v>
      </c>
      <c r="PQ11" s="115">
        <f t="shared" si="834"/>
        <v>0</v>
      </c>
      <c r="PR11" s="115">
        <f t="shared" si="834"/>
        <v>0</v>
      </c>
      <c r="PS11" s="115">
        <f t="shared" si="834"/>
        <v>0</v>
      </c>
      <c r="PT11" s="115">
        <f t="shared" si="834"/>
        <v>0</v>
      </c>
      <c r="PU11" s="116">
        <f t="shared" si="830"/>
        <v>0</v>
      </c>
      <c r="PV11" s="116"/>
      <c r="PW11" s="76">
        <f t="shared" si="726"/>
        <v>0</v>
      </c>
      <c r="PX11" s="76">
        <f t="shared" si="727"/>
        <v>0</v>
      </c>
      <c r="PY11" s="76">
        <f t="shared" si="728"/>
        <v>0</v>
      </c>
      <c r="PZ11" s="76">
        <f t="shared" si="729"/>
        <v>0</v>
      </c>
      <c r="QA11" s="76">
        <f t="shared" si="730"/>
        <v>0</v>
      </c>
      <c r="QB11" s="76">
        <f t="shared" si="731"/>
        <v>0</v>
      </c>
      <c r="QC11" s="76">
        <f t="shared" si="732"/>
        <v>0</v>
      </c>
      <c r="QD11" s="76">
        <f t="shared" si="733"/>
        <v>0</v>
      </c>
      <c r="QE11" s="76">
        <f t="shared" si="734"/>
        <v>0</v>
      </c>
      <c r="QF11" s="76">
        <f t="shared" si="735"/>
        <v>0</v>
      </c>
      <c r="QG11" s="76">
        <f t="shared" si="736"/>
        <v>0</v>
      </c>
      <c r="QH11" s="76">
        <f t="shared" si="737"/>
        <v>0</v>
      </c>
      <c r="QI11" s="76">
        <f t="shared" si="738"/>
        <v>0</v>
      </c>
      <c r="QJ11" s="76">
        <f t="shared" si="739"/>
        <v>0</v>
      </c>
      <c r="QK11" s="76">
        <f t="shared" si="740"/>
        <v>0</v>
      </c>
      <c r="QL11" s="76">
        <f t="shared" si="741"/>
        <v>0</v>
      </c>
      <c r="QM11" s="76">
        <f t="shared" si="742"/>
        <v>0</v>
      </c>
      <c r="QN11" s="76">
        <f t="shared" si="743"/>
        <v>0</v>
      </c>
      <c r="QO11" s="76">
        <f t="shared" si="744"/>
        <v>0</v>
      </c>
      <c r="QP11" s="76">
        <f t="shared" si="745"/>
        <v>0</v>
      </c>
      <c r="QQ11" s="76">
        <f t="shared" si="746"/>
        <v>0</v>
      </c>
      <c r="QR11" s="76">
        <f t="shared" si="747"/>
        <v>0</v>
      </c>
      <c r="QS11" s="76">
        <f t="shared" si="748"/>
        <v>0</v>
      </c>
      <c r="QT11" s="76">
        <f t="shared" si="749"/>
        <v>0</v>
      </c>
      <c r="QU11" s="76">
        <f t="shared" si="750"/>
        <v>0</v>
      </c>
      <c r="QV11" s="76">
        <f t="shared" si="751"/>
        <v>0</v>
      </c>
      <c r="QW11" s="76">
        <f t="shared" si="752"/>
        <v>0</v>
      </c>
      <c r="QX11" s="76">
        <f t="shared" si="753"/>
        <v>0</v>
      </c>
      <c r="QY11" s="76">
        <f t="shared" si="754"/>
        <v>0</v>
      </c>
      <c r="QZ11" s="76">
        <f t="shared" si="755"/>
        <v>0</v>
      </c>
      <c r="RA11" s="76">
        <f t="shared" si="756"/>
        <v>0</v>
      </c>
      <c r="RB11" s="76">
        <f t="shared" si="757"/>
        <v>0</v>
      </c>
      <c r="RC11" s="76">
        <f t="shared" si="758"/>
        <v>0</v>
      </c>
      <c r="RD11" s="76">
        <f t="shared" si="759"/>
        <v>0</v>
      </c>
      <c r="RE11" s="76">
        <f t="shared" si="760"/>
        <v>0</v>
      </c>
      <c r="RF11" s="76">
        <f t="shared" si="761"/>
        <v>0</v>
      </c>
      <c r="RG11" s="76">
        <f t="shared" si="762"/>
        <v>0</v>
      </c>
      <c r="RH11" s="76">
        <f t="shared" si="763"/>
        <v>0</v>
      </c>
      <c r="RI11" s="76">
        <f t="shared" si="764"/>
        <v>0</v>
      </c>
      <c r="RJ11" s="76">
        <f t="shared" si="765"/>
        <v>0</v>
      </c>
      <c r="RK11" s="76">
        <f t="shared" si="766"/>
        <v>0</v>
      </c>
      <c r="RL11" s="76">
        <f t="shared" si="767"/>
        <v>0</v>
      </c>
      <c r="RM11" s="76">
        <f t="shared" si="768"/>
        <v>0</v>
      </c>
      <c r="RN11" s="76">
        <f t="shared" si="769"/>
        <v>0</v>
      </c>
      <c r="RO11" s="76">
        <f t="shared" si="770"/>
        <v>0</v>
      </c>
      <c r="RP11" s="76">
        <f t="shared" si="771"/>
        <v>0</v>
      </c>
      <c r="RQ11" s="76">
        <f t="shared" si="772"/>
        <v>0</v>
      </c>
      <c r="RR11" s="76">
        <f t="shared" si="773"/>
        <v>0</v>
      </c>
      <c r="RS11" s="76">
        <f t="shared" si="774"/>
        <v>0</v>
      </c>
      <c r="RT11" s="76">
        <f t="shared" si="775"/>
        <v>0</v>
      </c>
      <c r="RU11" s="76">
        <f t="shared" si="776"/>
        <v>0</v>
      </c>
      <c r="RW11" s="115">
        <f t="shared" si="831"/>
        <v>0</v>
      </c>
      <c r="RX11" s="115">
        <f t="shared" si="777"/>
        <v>0</v>
      </c>
      <c r="RY11" s="115">
        <f t="shared" si="778"/>
        <v>0</v>
      </c>
      <c r="RZ11" s="115">
        <f t="shared" si="779"/>
        <v>0</v>
      </c>
      <c r="SA11" s="115">
        <f t="shared" si="780"/>
        <v>0</v>
      </c>
      <c r="SB11" s="115">
        <f t="shared" si="781"/>
        <v>0</v>
      </c>
      <c r="SC11" s="115">
        <f t="shared" si="782"/>
        <v>0</v>
      </c>
      <c r="SD11" s="115">
        <f t="shared" si="783"/>
        <v>0</v>
      </c>
      <c r="SE11" s="115">
        <f t="shared" si="784"/>
        <v>0</v>
      </c>
      <c r="SF11" s="115">
        <f t="shared" si="785"/>
        <v>0</v>
      </c>
      <c r="SG11" s="115">
        <f t="shared" si="786"/>
        <v>0</v>
      </c>
      <c r="SH11" s="115">
        <f t="shared" si="787"/>
        <v>0</v>
      </c>
      <c r="SI11" s="115">
        <f t="shared" si="788"/>
        <v>0</v>
      </c>
      <c r="SJ11" s="115">
        <f t="shared" si="789"/>
        <v>0</v>
      </c>
      <c r="SK11" s="115">
        <f t="shared" si="790"/>
        <v>0</v>
      </c>
      <c r="SL11" s="115">
        <f t="shared" si="791"/>
        <v>0</v>
      </c>
      <c r="SM11" s="115">
        <f t="shared" si="792"/>
        <v>0</v>
      </c>
      <c r="SN11" s="115">
        <f t="shared" si="793"/>
        <v>0</v>
      </c>
      <c r="SO11" s="115">
        <f t="shared" si="794"/>
        <v>0</v>
      </c>
      <c r="SP11" s="115">
        <f t="shared" si="795"/>
        <v>0</v>
      </c>
      <c r="SQ11" s="115">
        <f t="shared" si="796"/>
        <v>0</v>
      </c>
      <c r="SR11" s="115">
        <f t="shared" si="797"/>
        <v>0</v>
      </c>
      <c r="SS11" s="115">
        <f t="shared" si="798"/>
        <v>0</v>
      </c>
      <c r="ST11" s="115">
        <f t="shared" si="799"/>
        <v>0</v>
      </c>
      <c r="SU11" s="115">
        <f t="shared" si="800"/>
        <v>0</v>
      </c>
      <c r="SV11" s="115">
        <f t="shared" si="801"/>
        <v>0</v>
      </c>
      <c r="SW11" s="115">
        <f t="shared" si="802"/>
        <v>0</v>
      </c>
      <c r="SX11" s="115">
        <f t="shared" si="803"/>
        <v>0</v>
      </c>
      <c r="SY11" s="115">
        <f t="shared" si="804"/>
        <v>0</v>
      </c>
      <c r="SZ11" s="115">
        <f t="shared" si="805"/>
        <v>0</v>
      </c>
      <c r="TA11" s="115">
        <f t="shared" si="806"/>
        <v>0</v>
      </c>
      <c r="TB11" s="115">
        <f t="shared" si="807"/>
        <v>0</v>
      </c>
      <c r="TC11" s="115">
        <f t="shared" si="808"/>
        <v>0</v>
      </c>
      <c r="TD11" s="115">
        <f t="shared" si="809"/>
        <v>0</v>
      </c>
      <c r="TE11" s="115">
        <f t="shared" si="810"/>
        <v>0</v>
      </c>
      <c r="TF11" s="115">
        <f t="shared" si="811"/>
        <v>0</v>
      </c>
      <c r="TG11" s="115">
        <f t="shared" si="812"/>
        <v>0</v>
      </c>
      <c r="TH11" s="115">
        <f t="shared" si="813"/>
        <v>0</v>
      </c>
      <c r="TI11" s="115">
        <f t="shared" si="814"/>
        <v>0</v>
      </c>
      <c r="TJ11" s="115">
        <f t="shared" si="815"/>
        <v>0</v>
      </c>
      <c r="TK11" s="115">
        <f t="shared" si="816"/>
        <v>0</v>
      </c>
      <c r="TL11" s="115">
        <f t="shared" si="817"/>
        <v>0</v>
      </c>
      <c r="TM11" s="115">
        <f t="shared" si="818"/>
        <v>0</v>
      </c>
      <c r="TN11" s="115">
        <f t="shared" si="819"/>
        <v>0</v>
      </c>
      <c r="TO11" s="115">
        <f t="shared" si="820"/>
        <v>0</v>
      </c>
      <c r="TP11" s="115">
        <f t="shared" si="821"/>
        <v>0</v>
      </c>
      <c r="TQ11" s="115">
        <f t="shared" si="822"/>
        <v>0</v>
      </c>
      <c r="TR11" s="115">
        <f t="shared" si="823"/>
        <v>0</v>
      </c>
      <c r="TS11" s="115">
        <f t="shared" si="824"/>
        <v>0</v>
      </c>
      <c r="TT11" s="115">
        <f t="shared" si="825"/>
        <v>0</v>
      </c>
      <c r="TU11" s="115">
        <f t="shared" si="826"/>
        <v>0</v>
      </c>
      <c r="TV11" s="116">
        <f t="shared" si="832"/>
        <v>0</v>
      </c>
    </row>
    <row r="12" spans="1:542" x14ac:dyDescent="0.25">
      <c r="A12" s="68" t="str">
        <f t="shared" si="412"/>
        <v>Anteil 31/70 FN10 VN10</v>
      </c>
      <c r="B12" s="68">
        <f t="shared" si="833"/>
        <v>31</v>
      </c>
      <c r="C12" s="68">
        <f t="shared" si="827"/>
        <v>31</v>
      </c>
      <c r="D12" s="69">
        <v>10</v>
      </c>
      <c r="E12" s="69" t="s">
        <v>1536</v>
      </c>
      <c r="F12" s="68" t="str">
        <f t="shared" si="413"/>
        <v>Sehr geehrter Herr FN10</v>
      </c>
      <c r="H12" s="68" t="str">
        <f t="shared" si="414"/>
        <v>VN10</v>
      </c>
      <c r="J12" s="70" t="s">
        <v>1554</v>
      </c>
      <c r="K12" s="71" t="s">
        <v>1611</v>
      </c>
      <c r="M12" s="68" t="str">
        <f t="shared" si="415"/>
        <v>FN10</v>
      </c>
      <c r="N12" s="69">
        <v>8900</v>
      </c>
      <c r="O12" s="68" t="str">
        <f t="shared" si="416"/>
        <v>Selzthal</v>
      </c>
      <c r="Q12" s="72"/>
      <c r="S12" s="69" t="str">
        <f t="shared" si="828"/>
        <v>VN10.FN10@un.org</v>
      </c>
      <c r="V12" s="68" t="str">
        <f t="shared" si="417"/>
        <v xml:space="preserve">    </v>
      </c>
      <c r="Z12" s="71">
        <v>1</v>
      </c>
      <c r="AA12" s="74">
        <f t="shared" si="418"/>
        <v>0</v>
      </c>
      <c r="AB12" s="75">
        <f t="shared" si="829"/>
        <v>0</v>
      </c>
      <c r="AC12" s="76">
        <v>0</v>
      </c>
      <c r="AD12" s="76">
        <f t="shared" si="419"/>
        <v>0</v>
      </c>
      <c r="AE12" s="76">
        <f t="shared" si="420"/>
        <v>0</v>
      </c>
      <c r="AF12" s="76"/>
      <c r="AG12" s="76">
        <f t="shared" si="421"/>
        <v>0</v>
      </c>
      <c r="AH12" s="77">
        <f t="shared" si="422"/>
        <v>0</v>
      </c>
      <c r="AI12" s="75">
        <f t="shared" si="423"/>
        <v>0</v>
      </c>
      <c r="AJ12" s="76">
        <f t="shared" si="424"/>
        <v>0</v>
      </c>
      <c r="AK12" s="76">
        <f t="shared" si="425"/>
        <v>0</v>
      </c>
      <c r="AL12" s="76">
        <f t="shared" si="426"/>
        <v>0</v>
      </c>
      <c r="AM12" s="76"/>
      <c r="AN12" s="76">
        <f t="shared" si="427"/>
        <v>0</v>
      </c>
      <c r="AO12" s="77">
        <f t="shared" si="428"/>
        <v>0</v>
      </c>
      <c r="AP12" s="75">
        <f t="shared" si="429"/>
        <v>0</v>
      </c>
      <c r="AQ12" s="76">
        <f t="shared" si="430"/>
        <v>0</v>
      </c>
      <c r="AR12" s="76">
        <f t="shared" si="431"/>
        <v>0</v>
      </c>
      <c r="AS12" s="76">
        <f t="shared" si="432"/>
        <v>0</v>
      </c>
      <c r="AT12" s="76"/>
      <c r="AU12" s="76">
        <f t="shared" si="433"/>
        <v>0</v>
      </c>
      <c r="AV12" s="77">
        <f t="shared" si="434"/>
        <v>0</v>
      </c>
      <c r="AW12" s="75">
        <f t="shared" si="435"/>
        <v>0</v>
      </c>
      <c r="AX12" s="76">
        <f t="shared" si="436"/>
        <v>0</v>
      </c>
      <c r="AY12" s="76">
        <f t="shared" si="437"/>
        <v>0</v>
      </c>
      <c r="AZ12" s="76">
        <f t="shared" si="438"/>
        <v>0</v>
      </c>
      <c r="BA12" s="76"/>
      <c r="BB12" s="76">
        <f t="shared" si="439"/>
        <v>0</v>
      </c>
      <c r="BC12" s="77">
        <f t="shared" si="440"/>
        <v>0</v>
      </c>
      <c r="BD12" s="75">
        <f t="shared" si="441"/>
        <v>0</v>
      </c>
      <c r="BE12" s="76">
        <f t="shared" si="442"/>
        <v>0</v>
      </c>
      <c r="BF12" s="76">
        <f t="shared" si="443"/>
        <v>0</v>
      </c>
      <c r="BG12" s="76">
        <f t="shared" si="444"/>
        <v>0</v>
      </c>
      <c r="BH12" s="76"/>
      <c r="BI12" s="76">
        <f t="shared" si="445"/>
        <v>0</v>
      </c>
      <c r="BJ12" s="77">
        <f t="shared" si="446"/>
        <v>0</v>
      </c>
      <c r="BK12" s="75">
        <f t="shared" si="447"/>
        <v>0</v>
      </c>
      <c r="BL12" s="76">
        <f t="shared" si="448"/>
        <v>0</v>
      </c>
      <c r="BM12" s="76">
        <f t="shared" si="449"/>
        <v>0</v>
      </c>
      <c r="BN12" s="76">
        <f t="shared" si="450"/>
        <v>0</v>
      </c>
      <c r="BO12" s="76"/>
      <c r="BP12" s="76">
        <f t="shared" si="451"/>
        <v>0</v>
      </c>
      <c r="BQ12" s="77">
        <f t="shared" si="452"/>
        <v>0</v>
      </c>
      <c r="BR12" s="75">
        <f t="shared" si="453"/>
        <v>0</v>
      </c>
      <c r="BS12" s="76">
        <f t="shared" si="454"/>
        <v>0</v>
      </c>
      <c r="BT12" s="76">
        <f t="shared" si="455"/>
        <v>0</v>
      </c>
      <c r="BU12" s="76">
        <f t="shared" si="456"/>
        <v>0</v>
      </c>
      <c r="BV12" s="76"/>
      <c r="BW12" s="76">
        <f t="shared" si="457"/>
        <v>0</v>
      </c>
      <c r="BX12" s="77">
        <f t="shared" si="458"/>
        <v>0</v>
      </c>
      <c r="BY12" s="75">
        <f t="shared" si="459"/>
        <v>0</v>
      </c>
      <c r="BZ12" s="76">
        <f t="shared" si="460"/>
        <v>0</v>
      </c>
      <c r="CA12" s="76">
        <f t="shared" si="461"/>
        <v>0</v>
      </c>
      <c r="CB12" s="76">
        <f t="shared" si="462"/>
        <v>0</v>
      </c>
      <c r="CC12" s="76"/>
      <c r="CD12" s="76">
        <f t="shared" si="463"/>
        <v>0</v>
      </c>
      <c r="CE12" s="77">
        <f t="shared" si="464"/>
        <v>0</v>
      </c>
      <c r="CF12" s="75">
        <f t="shared" si="465"/>
        <v>0</v>
      </c>
      <c r="CG12" s="76">
        <f t="shared" si="466"/>
        <v>0</v>
      </c>
      <c r="CH12" s="76">
        <f t="shared" si="467"/>
        <v>0</v>
      </c>
      <c r="CI12" s="76">
        <f t="shared" si="468"/>
        <v>0</v>
      </c>
      <c r="CJ12" s="76"/>
      <c r="CK12" s="76">
        <f t="shared" si="469"/>
        <v>0</v>
      </c>
      <c r="CL12" s="77">
        <f t="shared" si="470"/>
        <v>0</v>
      </c>
      <c r="CM12" s="75">
        <f t="shared" si="471"/>
        <v>0</v>
      </c>
      <c r="CN12" s="76">
        <f t="shared" si="472"/>
        <v>0</v>
      </c>
      <c r="CO12" s="76">
        <f t="shared" si="473"/>
        <v>0</v>
      </c>
      <c r="CP12" s="76">
        <f t="shared" si="474"/>
        <v>0</v>
      </c>
      <c r="CQ12" s="76"/>
      <c r="CR12" s="76">
        <f t="shared" si="475"/>
        <v>0</v>
      </c>
      <c r="CS12" s="77">
        <f t="shared" si="476"/>
        <v>0</v>
      </c>
      <c r="CT12" s="75">
        <f t="shared" si="477"/>
        <v>0</v>
      </c>
      <c r="CU12" s="76">
        <f t="shared" si="478"/>
        <v>0</v>
      </c>
      <c r="CV12" s="76">
        <f t="shared" si="479"/>
        <v>0</v>
      </c>
      <c r="CW12" s="76">
        <f t="shared" si="480"/>
        <v>0</v>
      </c>
      <c r="CX12" s="76"/>
      <c r="CY12" s="76">
        <f t="shared" si="481"/>
        <v>0</v>
      </c>
      <c r="CZ12" s="77">
        <f t="shared" si="482"/>
        <v>0</v>
      </c>
      <c r="DA12" s="75">
        <f t="shared" si="483"/>
        <v>0</v>
      </c>
      <c r="DB12" s="76">
        <f t="shared" si="484"/>
        <v>0</v>
      </c>
      <c r="DC12" s="76">
        <f t="shared" si="485"/>
        <v>0</v>
      </c>
      <c r="DD12" s="76">
        <f t="shared" si="486"/>
        <v>0</v>
      </c>
      <c r="DE12" s="76"/>
      <c r="DF12" s="76">
        <f t="shared" si="487"/>
        <v>0</v>
      </c>
      <c r="DG12" s="77">
        <f t="shared" si="488"/>
        <v>0</v>
      </c>
      <c r="DH12" s="75">
        <f t="shared" si="489"/>
        <v>0</v>
      </c>
      <c r="DI12" s="76">
        <f t="shared" si="490"/>
        <v>0</v>
      </c>
      <c r="DJ12" s="76">
        <f t="shared" si="491"/>
        <v>0</v>
      </c>
      <c r="DK12" s="76">
        <f t="shared" si="492"/>
        <v>0</v>
      </c>
      <c r="DL12" s="76"/>
      <c r="DM12" s="76">
        <f t="shared" si="493"/>
        <v>0</v>
      </c>
      <c r="DN12" s="77">
        <f t="shared" si="494"/>
        <v>0</v>
      </c>
      <c r="DO12" s="75">
        <f t="shared" si="495"/>
        <v>0</v>
      </c>
      <c r="DP12" s="76">
        <f t="shared" si="496"/>
        <v>0</v>
      </c>
      <c r="DQ12" s="76">
        <f t="shared" si="497"/>
        <v>0</v>
      </c>
      <c r="DR12" s="76">
        <f t="shared" si="498"/>
        <v>0</v>
      </c>
      <c r="DS12" s="76"/>
      <c r="DT12" s="76">
        <f t="shared" si="499"/>
        <v>0</v>
      </c>
      <c r="DU12" s="77">
        <f t="shared" si="500"/>
        <v>0</v>
      </c>
      <c r="DV12" s="75">
        <f t="shared" si="501"/>
        <v>0</v>
      </c>
      <c r="DW12" s="76">
        <f t="shared" si="502"/>
        <v>0</v>
      </c>
      <c r="DX12" s="76">
        <f t="shared" si="503"/>
        <v>0</v>
      </c>
      <c r="DY12" s="76">
        <f t="shared" si="504"/>
        <v>0</v>
      </c>
      <c r="DZ12" s="76"/>
      <c r="EA12" s="76">
        <f t="shared" si="505"/>
        <v>0</v>
      </c>
      <c r="EB12" s="77">
        <f t="shared" si="506"/>
        <v>0</v>
      </c>
      <c r="EC12" s="75">
        <f t="shared" si="507"/>
        <v>0</v>
      </c>
      <c r="ED12" s="76">
        <f t="shared" si="508"/>
        <v>0</v>
      </c>
      <c r="EE12" s="76">
        <f t="shared" si="509"/>
        <v>0</v>
      </c>
      <c r="EF12" s="76">
        <f t="shared" si="510"/>
        <v>0</v>
      </c>
      <c r="EG12" s="76"/>
      <c r="EH12" s="76">
        <f t="shared" si="511"/>
        <v>0</v>
      </c>
      <c r="EI12" s="77">
        <f t="shared" si="512"/>
        <v>0</v>
      </c>
      <c r="EJ12" s="75">
        <f t="shared" si="513"/>
        <v>0</v>
      </c>
      <c r="EK12" s="76">
        <f t="shared" si="514"/>
        <v>0</v>
      </c>
      <c r="EL12" s="76">
        <f t="shared" si="515"/>
        <v>0</v>
      </c>
      <c r="EM12" s="76">
        <f t="shared" si="516"/>
        <v>0</v>
      </c>
      <c r="EN12" s="76"/>
      <c r="EO12" s="76">
        <f t="shared" si="517"/>
        <v>0</v>
      </c>
      <c r="EP12" s="77">
        <f t="shared" si="518"/>
        <v>0</v>
      </c>
      <c r="EQ12" s="75">
        <f t="shared" si="519"/>
        <v>0</v>
      </c>
      <c r="ER12" s="76">
        <f t="shared" si="520"/>
        <v>0</v>
      </c>
      <c r="ES12" s="76">
        <f t="shared" si="521"/>
        <v>0</v>
      </c>
      <c r="ET12" s="76">
        <f t="shared" si="522"/>
        <v>0</v>
      </c>
      <c r="EU12" s="76"/>
      <c r="EV12" s="76">
        <f t="shared" si="523"/>
        <v>0</v>
      </c>
      <c r="EW12" s="77">
        <f t="shared" si="524"/>
        <v>0</v>
      </c>
      <c r="EX12" s="75">
        <f t="shared" si="525"/>
        <v>0</v>
      </c>
      <c r="EY12" s="76">
        <f t="shared" si="526"/>
        <v>0</v>
      </c>
      <c r="EZ12" s="76">
        <f t="shared" si="527"/>
        <v>0</v>
      </c>
      <c r="FA12" s="76">
        <f t="shared" si="528"/>
        <v>0</v>
      </c>
      <c r="FB12" s="76"/>
      <c r="FC12" s="76">
        <f t="shared" si="529"/>
        <v>0</v>
      </c>
      <c r="FD12" s="77">
        <f t="shared" si="530"/>
        <v>0</v>
      </c>
      <c r="FE12" s="75">
        <f t="shared" si="531"/>
        <v>0</v>
      </c>
      <c r="FF12" s="76">
        <f t="shared" si="532"/>
        <v>0</v>
      </c>
      <c r="FG12" s="76">
        <f t="shared" si="533"/>
        <v>0</v>
      </c>
      <c r="FH12" s="76">
        <f t="shared" si="534"/>
        <v>0</v>
      </c>
      <c r="FI12" s="76"/>
      <c r="FJ12" s="76">
        <f t="shared" si="535"/>
        <v>0</v>
      </c>
      <c r="FK12" s="77">
        <f t="shared" si="536"/>
        <v>0</v>
      </c>
      <c r="FL12" s="75">
        <f t="shared" si="537"/>
        <v>0</v>
      </c>
      <c r="FM12" s="76">
        <f t="shared" si="538"/>
        <v>0</v>
      </c>
      <c r="FN12" s="76">
        <f t="shared" si="539"/>
        <v>0</v>
      </c>
      <c r="FO12" s="76">
        <f t="shared" si="540"/>
        <v>0</v>
      </c>
      <c r="FP12" s="76"/>
      <c r="FQ12" s="76">
        <f t="shared" si="541"/>
        <v>0</v>
      </c>
      <c r="FR12" s="77">
        <f t="shared" si="542"/>
        <v>0</v>
      </c>
      <c r="FS12" s="75">
        <f t="shared" si="543"/>
        <v>0</v>
      </c>
      <c r="FT12" s="76">
        <f t="shared" si="544"/>
        <v>0</v>
      </c>
      <c r="FU12" s="76">
        <f t="shared" si="545"/>
        <v>0</v>
      </c>
      <c r="FV12" s="76">
        <f t="shared" si="546"/>
        <v>0</v>
      </c>
      <c r="FW12" s="76"/>
      <c r="FX12" s="76">
        <f t="shared" si="547"/>
        <v>0</v>
      </c>
      <c r="FY12" s="77">
        <f t="shared" si="548"/>
        <v>0</v>
      </c>
      <c r="FZ12" s="75">
        <f t="shared" si="549"/>
        <v>0</v>
      </c>
      <c r="GA12" s="76">
        <f t="shared" si="550"/>
        <v>0</v>
      </c>
      <c r="GB12" s="76">
        <f t="shared" si="551"/>
        <v>0</v>
      </c>
      <c r="GC12" s="76">
        <f t="shared" si="552"/>
        <v>0</v>
      </c>
      <c r="GD12" s="76"/>
      <c r="GE12" s="76">
        <f t="shared" si="553"/>
        <v>0</v>
      </c>
      <c r="GF12" s="77">
        <f t="shared" si="554"/>
        <v>0</v>
      </c>
      <c r="GG12" s="75">
        <f t="shared" si="555"/>
        <v>0</v>
      </c>
      <c r="GH12" s="76">
        <f t="shared" si="556"/>
        <v>0</v>
      </c>
      <c r="GI12" s="76">
        <f t="shared" si="557"/>
        <v>0</v>
      </c>
      <c r="GJ12" s="76">
        <f t="shared" si="558"/>
        <v>0</v>
      </c>
      <c r="GK12" s="76"/>
      <c r="GL12" s="76">
        <f t="shared" si="559"/>
        <v>0</v>
      </c>
      <c r="GM12" s="77">
        <f t="shared" si="560"/>
        <v>0</v>
      </c>
      <c r="GN12" s="75">
        <f t="shared" si="561"/>
        <v>0</v>
      </c>
      <c r="GO12" s="76">
        <f t="shared" si="562"/>
        <v>0</v>
      </c>
      <c r="GP12" s="76">
        <f t="shared" si="563"/>
        <v>0</v>
      </c>
      <c r="GQ12" s="76">
        <f t="shared" si="564"/>
        <v>0</v>
      </c>
      <c r="GR12" s="76"/>
      <c r="GS12" s="76">
        <f t="shared" si="565"/>
        <v>0</v>
      </c>
      <c r="GT12" s="77">
        <f t="shared" si="566"/>
        <v>0</v>
      </c>
      <c r="GU12" s="75">
        <f t="shared" si="567"/>
        <v>0</v>
      </c>
      <c r="GV12" s="76">
        <f t="shared" si="568"/>
        <v>0</v>
      </c>
      <c r="GW12" s="76">
        <f t="shared" si="569"/>
        <v>0</v>
      </c>
      <c r="GX12" s="76">
        <f t="shared" si="570"/>
        <v>0</v>
      </c>
      <c r="GY12" s="76"/>
      <c r="GZ12" s="76">
        <f t="shared" si="571"/>
        <v>0</v>
      </c>
      <c r="HA12" s="77">
        <f t="shared" si="572"/>
        <v>0</v>
      </c>
      <c r="HB12" s="75">
        <f t="shared" si="573"/>
        <v>0</v>
      </c>
      <c r="HC12" s="76">
        <f t="shared" si="574"/>
        <v>0</v>
      </c>
      <c r="HD12" s="76">
        <f t="shared" si="575"/>
        <v>0</v>
      </c>
      <c r="HE12" s="76">
        <f t="shared" si="576"/>
        <v>0</v>
      </c>
      <c r="HF12" s="76"/>
      <c r="HG12" s="76">
        <f t="shared" si="577"/>
        <v>0</v>
      </c>
      <c r="HH12" s="77">
        <f t="shared" si="578"/>
        <v>0</v>
      </c>
      <c r="HI12" s="75">
        <f t="shared" si="579"/>
        <v>0</v>
      </c>
      <c r="HJ12" s="76">
        <f t="shared" si="580"/>
        <v>0</v>
      </c>
      <c r="HK12" s="76">
        <f t="shared" si="581"/>
        <v>0</v>
      </c>
      <c r="HL12" s="76">
        <f t="shared" si="582"/>
        <v>0</v>
      </c>
      <c r="HM12" s="76"/>
      <c r="HN12" s="76">
        <f t="shared" si="583"/>
        <v>0</v>
      </c>
      <c r="HO12" s="77">
        <f t="shared" si="584"/>
        <v>0</v>
      </c>
      <c r="HP12" s="75">
        <f t="shared" si="585"/>
        <v>0</v>
      </c>
      <c r="HQ12" s="76">
        <f t="shared" si="586"/>
        <v>0</v>
      </c>
      <c r="HR12" s="76">
        <f t="shared" si="587"/>
        <v>0</v>
      </c>
      <c r="HS12" s="76">
        <f t="shared" si="588"/>
        <v>0</v>
      </c>
      <c r="HT12" s="76"/>
      <c r="HU12" s="76">
        <f t="shared" si="589"/>
        <v>0</v>
      </c>
      <c r="HV12" s="77">
        <f t="shared" si="590"/>
        <v>0</v>
      </c>
      <c r="HW12" s="75">
        <f t="shared" si="591"/>
        <v>0</v>
      </c>
      <c r="HX12" s="76">
        <f t="shared" si="592"/>
        <v>0</v>
      </c>
      <c r="HY12" s="76">
        <f t="shared" si="593"/>
        <v>0</v>
      </c>
      <c r="HZ12" s="76">
        <f t="shared" si="594"/>
        <v>0</v>
      </c>
      <c r="IA12" s="76"/>
      <c r="IB12" s="76">
        <f t="shared" si="595"/>
        <v>0</v>
      </c>
      <c r="IC12" s="77">
        <f t="shared" si="596"/>
        <v>0</v>
      </c>
      <c r="ID12" s="75">
        <f t="shared" si="597"/>
        <v>0</v>
      </c>
      <c r="IE12" s="76">
        <f t="shared" si="598"/>
        <v>0</v>
      </c>
      <c r="IF12" s="76">
        <f t="shared" si="599"/>
        <v>0</v>
      </c>
      <c r="IG12" s="76">
        <f t="shared" si="600"/>
        <v>0</v>
      </c>
      <c r="IH12" s="76"/>
      <c r="II12" s="76">
        <f t="shared" si="601"/>
        <v>0</v>
      </c>
      <c r="IJ12" s="77">
        <f t="shared" si="602"/>
        <v>0</v>
      </c>
      <c r="IK12" s="75">
        <f t="shared" si="603"/>
        <v>0</v>
      </c>
      <c r="IL12" s="76">
        <f t="shared" si="604"/>
        <v>0</v>
      </c>
      <c r="IM12" s="76">
        <f t="shared" si="605"/>
        <v>0</v>
      </c>
      <c r="IN12" s="76">
        <f t="shared" si="606"/>
        <v>0</v>
      </c>
      <c r="IO12" s="76"/>
      <c r="IP12" s="76">
        <f t="shared" si="607"/>
        <v>0</v>
      </c>
      <c r="IQ12" s="77">
        <f t="shared" si="608"/>
        <v>0</v>
      </c>
      <c r="IR12" s="75">
        <f t="shared" si="609"/>
        <v>0</v>
      </c>
      <c r="IS12" s="76">
        <f t="shared" si="610"/>
        <v>0</v>
      </c>
      <c r="IT12" s="76">
        <f t="shared" si="611"/>
        <v>0</v>
      </c>
      <c r="IU12" s="76">
        <f t="shared" si="612"/>
        <v>0</v>
      </c>
      <c r="IV12" s="76"/>
      <c r="IW12" s="76">
        <f t="shared" si="613"/>
        <v>0</v>
      </c>
      <c r="IX12" s="77">
        <f t="shared" si="614"/>
        <v>0</v>
      </c>
      <c r="IY12" s="75">
        <f t="shared" si="615"/>
        <v>0</v>
      </c>
      <c r="IZ12" s="76">
        <f t="shared" si="616"/>
        <v>0</v>
      </c>
      <c r="JA12" s="76">
        <f t="shared" si="617"/>
        <v>0</v>
      </c>
      <c r="JB12" s="76">
        <f t="shared" si="618"/>
        <v>0</v>
      </c>
      <c r="JC12" s="76"/>
      <c r="JD12" s="76">
        <f t="shared" si="619"/>
        <v>0</v>
      </c>
      <c r="JE12" s="77">
        <f t="shared" si="620"/>
        <v>0</v>
      </c>
      <c r="JF12" s="75">
        <f t="shared" si="621"/>
        <v>0</v>
      </c>
      <c r="JG12" s="76">
        <f t="shared" si="622"/>
        <v>0</v>
      </c>
      <c r="JH12" s="76">
        <f t="shared" si="623"/>
        <v>0</v>
      </c>
      <c r="JI12" s="76">
        <f t="shared" si="624"/>
        <v>0</v>
      </c>
      <c r="JJ12" s="76"/>
      <c r="JK12" s="76">
        <f t="shared" si="625"/>
        <v>0</v>
      </c>
      <c r="JL12" s="77">
        <f t="shared" si="626"/>
        <v>0</v>
      </c>
      <c r="JM12" s="75">
        <f t="shared" si="627"/>
        <v>0</v>
      </c>
      <c r="JN12" s="76">
        <f t="shared" si="628"/>
        <v>0</v>
      </c>
      <c r="JO12" s="76">
        <f t="shared" si="629"/>
        <v>0</v>
      </c>
      <c r="JP12" s="76">
        <f t="shared" si="630"/>
        <v>0</v>
      </c>
      <c r="JQ12" s="76"/>
      <c r="JR12" s="76">
        <f t="shared" si="631"/>
        <v>0</v>
      </c>
      <c r="JS12" s="77">
        <f t="shared" si="632"/>
        <v>0</v>
      </c>
      <c r="JT12" s="75">
        <f t="shared" si="633"/>
        <v>0</v>
      </c>
      <c r="JU12" s="76">
        <f t="shared" si="634"/>
        <v>0</v>
      </c>
      <c r="JV12" s="76">
        <f t="shared" si="635"/>
        <v>0</v>
      </c>
      <c r="JW12" s="76">
        <f t="shared" si="636"/>
        <v>0</v>
      </c>
      <c r="JX12" s="76"/>
      <c r="JY12" s="76">
        <f t="shared" si="637"/>
        <v>0</v>
      </c>
      <c r="JZ12" s="77">
        <f t="shared" si="638"/>
        <v>0</v>
      </c>
      <c r="KA12" s="75">
        <f t="shared" si="639"/>
        <v>0</v>
      </c>
      <c r="KB12" s="76">
        <f t="shared" si="640"/>
        <v>0</v>
      </c>
      <c r="KC12" s="76">
        <f t="shared" si="641"/>
        <v>0</v>
      </c>
      <c r="KD12" s="76">
        <f t="shared" si="642"/>
        <v>0</v>
      </c>
      <c r="KE12" s="76"/>
      <c r="KF12" s="76">
        <f t="shared" si="643"/>
        <v>0</v>
      </c>
      <c r="KG12" s="77">
        <f t="shared" si="644"/>
        <v>0</v>
      </c>
      <c r="KH12" s="75">
        <f t="shared" si="645"/>
        <v>0</v>
      </c>
      <c r="KI12" s="76">
        <f t="shared" si="646"/>
        <v>0</v>
      </c>
      <c r="KJ12" s="76">
        <f t="shared" si="647"/>
        <v>0</v>
      </c>
      <c r="KK12" s="76">
        <f t="shared" si="648"/>
        <v>0</v>
      </c>
      <c r="KL12" s="76"/>
      <c r="KM12" s="76">
        <f t="shared" si="649"/>
        <v>0</v>
      </c>
      <c r="KN12" s="77">
        <f t="shared" si="650"/>
        <v>0</v>
      </c>
      <c r="KO12" s="75">
        <f t="shared" si="651"/>
        <v>0</v>
      </c>
      <c r="KP12" s="76">
        <f t="shared" si="652"/>
        <v>0</v>
      </c>
      <c r="KQ12" s="76">
        <f t="shared" si="653"/>
        <v>0</v>
      </c>
      <c r="KR12" s="76">
        <f t="shared" si="654"/>
        <v>0</v>
      </c>
      <c r="KS12" s="76"/>
      <c r="KT12" s="76">
        <f t="shared" si="655"/>
        <v>0</v>
      </c>
      <c r="KU12" s="77">
        <f t="shared" si="656"/>
        <v>0</v>
      </c>
      <c r="KV12" s="75">
        <f t="shared" si="657"/>
        <v>0</v>
      </c>
      <c r="KW12" s="76">
        <f t="shared" si="658"/>
        <v>0</v>
      </c>
      <c r="KX12" s="76">
        <f t="shared" si="659"/>
        <v>0</v>
      </c>
      <c r="KY12" s="76">
        <f t="shared" si="660"/>
        <v>0</v>
      </c>
      <c r="KZ12" s="76"/>
      <c r="LA12" s="76">
        <f t="shared" si="661"/>
        <v>0</v>
      </c>
      <c r="LB12" s="77">
        <f t="shared" si="662"/>
        <v>0</v>
      </c>
      <c r="LC12" s="75">
        <f t="shared" si="663"/>
        <v>0</v>
      </c>
      <c r="LD12" s="76">
        <f t="shared" si="664"/>
        <v>0</v>
      </c>
      <c r="LE12" s="76">
        <f t="shared" si="665"/>
        <v>0</v>
      </c>
      <c r="LF12" s="76">
        <f t="shared" si="666"/>
        <v>0</v>
      </c>
      <c r="LG12" s="76"/>
      <c r="LH12" s="76">
        <f t="shared" si="667"/>
        <v>0</v>
      </c>
      <c r="LI12" s="77">
        <f t="shared" si="668"/>
        <v>0</v>
      </c>
      <c r="LJ12" s="75">
        <f t="shared" si="669"/>
        <v>0</v>
      </c>
      <c r="LK12" s="76">
        <f t="shared" si="670"/>
        <v>0</v>
      </c>
      <c r="LL12" s="76">
        <f t="shared" si="671"/>
        <v>0</v>
      </c>
      <c r="LM12" s="76">
        <f t="shared" si="672"/>
        <v>0</v>
      </c>
      <c r="LN12" s="76"/>
      <c r="LO12" s="76">
        <f t="shared" si="673"/>
        <v>0</v>
      </c>
      <c r="LP12" s="77">
        <f t="shared" si="674"/>
        <v>0</v>
      </c>
      <c r="LQ12" s="75">
        <f t="shared" si="675"/>
        <v>0</v>
      </c>
      <c r="LR12" s="76">
        <f t="shared" si="676"/>
        <v>0</v>
      </c>
      <c r="LS12" s="76">
        <f t="shared" si="677"/>
        <v>0</v>
      </c>
      <c r="LT12" s="76">
        <f t="shared" si="678"/>
        <v>0</v>
      </c>
      <c r="LU12" s="76"/>
      <c r="LV12" s="76">
        <f t="shared" si="679"/>
        <v>0</v>
      </c>
      <c r="LW12" s="77">
        <f t="shared" si="680"/>
        <v>0</v>
      </c>
      <c r="LX12" s="75">
        <f t="shared" si="681"/>
        <v>0</v>
      </c>
      <c r="LY12" s="76">
        <f t="shared" si="682"/>
        <v>0</v>
      </c>
      <c r="LZ12" s="76">
        <f t="shared" si="683"/>
        <v>0</v>
      </c>
      <c r="MA12" s="76">
        <f t="shared" si="684"/>
        <v>0</v>
      </c>
      <c r="MB12" s="76"/>
      <c r="MC12" s="76">
        <f t="shared" si="685"/>
        <v>0</v>
      </c>
      <c r="MD12" s="77">
        <f t="shared" si="686"/>
        <v>0</v>
      </c>
      <c r="ME12" s="75">
        <f t="shared" si="687"/>
        <v>0</v>
      </c>
      <c r="MF12" s="76">
        <f t="shared" si="688"/>
        <v>0</v>
      </c>
      <c r="MG12" s="76">
        <f t="shared" si="689"/>
        <v>0</v>
      </c>
      <c r="MH12" s="76">
        <f t="shared" si="690"/>
        <v>0</v>
      </c>
      <c r="MI12" s="76"/>
      <c r="MJ12" s="76">
        <f t="shared" si="691"/>
        <v>0</v>
      </c>
      <c r="MK12" s="77">
        <f t="shared" si="692"/>
        <v>0</v>
      </c>
      <c r="ML12" s="75">
        <f t="shared" si="693"/>
        <v>0</v>
      </c>
      <c r="MM12" s="76">
        <f t="shared" si="694"/>
        <v>0</v>
      </c>
      <c r="MN12" s="76">
        <f t="shared" si="695"/>
        <v>0</v>
      </c>
      <c r="MO12" s="76">
        <f t="shared" si="696"/>
        <v>0</v>
      </c>
      <c r="MP12" s="76"/>
      <c r="MQ12" s="76">
        <f t="shared" si="697"/>
        <v>0</v>
      </c>
      <c r="MR12" s="77">
        <f t="shared" si="698"/>
        <v>0</v>
      </c>
      <c r="MS12" s="75">
        <f t="shared" si="699"/>
        <v>0</v>
      </c>
      <c r="MT12" s="76">
        <f t="shared" si="700"/>
        <v>0</v>
      </c>
      <c r="MU12" s="76">
        <f t="shared" si="701"/>
        <v>0</v>
      </c>
      <c r="MV12" s="76">
        <f t="shared" si="702"/>
        <v>0</v>
      </c>
      <c r="MW12" s="76"/>
      <c r="MX12" s="76">
        <f t="shared" si="703"/>
        <v>0</v>
      </c>
      <c r="MY12" s="77">
        <f t="shared" si="704"/>
        <v>0</v>
      </c>
      <c r="MZ12" s="75">
        <f t="shared" si="705"/>
        <v>0</v>
      </c>
      <c r="NA12" s="76">
        <f t="shared" si="706"/>
        <v>0</v>
      </c>
      <c r="NB12" s="76">
        <f t="shared" si="707"/>
        <v>0</v>
      </c>
      <c r="NC12" s="76">
        <f t="shared" si="708"/>
        <v>0</v>
      </c>
      <c r="ND12" s="76"/>
      <c r="NE12" s="76">
        <f t="shared" si="709"/>
        <v>0</v>
      </c>
      <c r="NF12" s="77">
        <f t="shared" si="710"/>
        <v>0</v>
      </c>
      <c r="NG12" s="75">
        <f t="shared" si="711"/>
        <v>0</v>
      </c>
      <c r="NH12" s="76">
        <f t="shared" si="712"/>
        <v>0</v>
      </c>
      <c r="NI12" s="76">
        <f t="shared" si="713"/>
        <v>0</v>
      </c>
      <c r="NJ12" s="76">
        <f t="shared" si="714"/>
        <v>0</v>
      </c>
      <c r="NK12" s="76"/>
      <c r="NL12" s="76">
        <f t="shared" si="715"/>
        <v>0</v>
      </c>
      <c r="NM12" s="77">
        <f t="shared" si="716"/>
        <v>0</v>
      </c>
      <c r="NN12" s="75">
        <f t="shared" si="717"/>
        <v>0</v>
      </c>
      <c r="NO12" s="76">
        <f t="shared" si="718"/>
        <v>0</v>
      </c>
      <c r="NP12" s="76">
        <f t="shared" si="719"/>
        <v>0</v>
      </c>
      <c r="NQ12" s="76">
        <f t="shared" si="720"/>
        <v>0</v>
      </c>
      <c r="NR12" s="76"/>
      <c r="NS12" s="76">
        <f t="shared" si="721"/>
        <v>0</v>
      </c>
      <c r="NT12" s="77">
        <f t="shared" si="722"/>
        <v>0</v>
      </c>
      <c r="NU12" s="72"/>
      <c r="NV12" s="115">
        <f t="shared" si="723"/>
        <v>0</v>
      </c>
      <c r="NW12" s="115">
        <f t="shared" si="723"/>
        <v>0</v>
      </c>
      <c r="NX12" s="115">
        <f t="shared" si="723"/>
        <v>0</v>
      </c>
      <c r="NY12" s="115">
        <f t="shared" si="723"/>
        <v>0</v>
      </c>
      <c r="NZ12" s="115">
        <f t="shared" si="723"/>
        <v>0</v>
      </c>
      <c r="OA12" s="115">
        <f t="shared" si="723"/>
        <v>0</v>
      </c>
      <c r="OB12" s="115">
        <f t="shared" si="723"/>
        <v>0</v>
      </c>
      <c r="OC12" s="115">
        <f t="shared" si="723"/>
        <v>0</v>
      </c>
      <c r="OD12" s="115">
        <f t="shared" si="723"/>
        <v>0</v>
      </c>
      <c r="OE12" s="115">
        <f t="shared" si="723"/>
        <v>0</v>
      </c>
      <c r="OF12" s="115">
        <f t="shared" si="724"/>
        <v>0</v>
      </c>
      <c r="OG12" s="115">
        <f t="shared" si="724"/>
        <v>0</v>
      </c>
      <c r="OH12" s="115">
        <f t="shared" si="724"/>
        <v>0</v>
      </c>
      <c r="OI12" s="115">
        <f t="shared" si="724"/>
        <v>0</v>
      </c>
      <c r="OJ12" s="115">
        <f t="shared" si="724"/>
        <v>0</v>
      </c>
      <c r="OK12" s="115">
        <f t="shared" si="724"/>
        <v>0</v>
      </c>
      <c r="OL12" s="115">
        <f t="shared" si="724"/>
        <v>0</v>
      </c>
      <c r="OM12" s="115">
        <f t="shared" si="724"/>
        <v>0</v>
      </c>
      <c r="ON12" s="115">
        <f t="shared" si="724"/>
        <v>0</v>
      </c>
      <c r="OO12" s="115">
        <f t="shared" si="724"/>
        <v>0</v>
      </c>
      <c r="OP12" s="115">
        <f t="shared" si="724"/>
        <v>0</v>
      </c>
      <c r="OQ12" s="115">
        <f t="shared" si="834"/>
        <v>0</v>
      </c>
      <c r="OR12" s="115">
        <f t="shared" si="834"/>
        <v>0</v>
      </c>
      <c r="OS12" s="115">
        <f t="shared" si="834"/>
        <v>0</v>
      </c>
      <c r="OT12" s="115">
        <f t="shared" si="834"/>
        <v>0</v>
      </c>
      <c r="OU12" s="115">
        <f t="shared" si="834"/>
        <v>0</v>
      </c>
      <c r="OV12" s="115">
        <f t="shared" si="834"/>
        <v>0</v>
      </c>
      <c r="OW12" s="115">
        <f t="shared" si="834"/>
        <v>0</v>
      </c>
      <c r="OX12" s="115">
        <f t="shared" si="834"/>
        <v>0</v>
      </c>
      <c r="OY12" s="115">
        <f t="shared" si="834"/>
        <v>0</v>
      </c>
      <c r="OZ12" s="115">
        <f t="shared" si="834"/>
        <v>0</v>
      </c>
      <c r="PA12" s="115">
        <f t="shared" si="834"/>
        <v>0</v>
      </c>
      <c r="PB12" s="115">
        <f t="shared" si="834"/>
        <v>0</v>
      </c>
      <c r="PC12" s="115">
        <f t="shared" si="834"/>
        <v>0</v>
      </c>
      <c r="PD12" s="115">
        <f t="shared" si="834"/>
        <v>0</v>
      </c>
      <c r="PE12" s="115">
        <f t="shared" si="834"/>
        <v>0</v>
      </c>
      <c r="PF12" s="115">
        <f t="shared" si="834"/>
        <v>0</v>
      </c>
      <c r="PG12" s="115">
        <f t="shared" si="834"/>
        <v>0</v>
      </c>
      <c r="PH12" s="115">
        <f t="shared" si="834"/>
        <v>0</v>
      </c>
      <c r="PI12" s="115">
        <f t="shared" si="834"/>
        <v>0</v>
      </c>
      <c r="PJ12" s="115">
        <f t="shared" si="834"/>
        <v>0</v>
      </c>
      <c r="PK12" s="115">
        <f t="shared" si="834"/>
        <v>0</v>
      </c>
      <c r="PL12" s="115">
        <f t="shared" si="834"/>
        <v>0</v>
      </c>
      <c r="PM12" s="115">
        <f t="shared" si="834"/>
        <v>0</v>
      </c>
      <c r="PN12" s="115">
        <f t="shared" si="834"/>
        <v>0</v>
      </c>
      <c r="PO12" s="115">
        <f t="shared" si="834"/>
        <v>0</v>
      </c>
      <c r="PP12" s="115">
        <f t="shared" si="834"/>
        <v>0</v>
      </c>
      <c r="PQ12" s="115">
        <f t="shared" si="834"/>
        <v>0</v>
      </c>
      <c r="PR12" s="115">
        <f t="shared" si="834"/>
        <v>0</v>
      </c>
      <c r="PS12" s="115">
        <f t="shared" si="834"/>
        <v>0</v>
      </c>
      <c r="PT12" s="115">
        <f t="shared" si="834"/>
        <v>0</v>
      </c>
      <c r="PU12" s="116">
        <f t="shared" si="830"/>
        <v>0</v>
      </c>
      <c r="PV12" s="116"/>
      <c r="PW12" s="76">
        <f t="shared" si="726"/>
        <v>0</v>
      </c>
      <c r="PX12" s="76">
        <f t="shared" si="727"/>
        <v>0</v>
      </c>
      <c r="PY12" s="76">
        <f t="shared" si="728"/>
        <v>0</v>
      </c>
      <c r="PZ12" s="76">
        <f t="shared" si="729"/>
        <v>0</v>
      </c>
      <c r="QA12" s="76">
        <f t="shared" si="730"/>
        <v>0</v>
      </c>
      <c r="QB12" s="76">
        <f t="shared" si="731"/>
        <v>0</v>
      </c>
      <c r="QC12" s="76">
        <f t="shared" si="732"/>
        <v>0</v>
      </c>
      <c r="QD12" s="76">
        <f t="shared" si="733"/>
        <v>0</v>
      </c>
      <c r="QE12" s="76">
        <f t="shared" si="734"/>
        <v>0</v>
      </c>
      <c r="QF12" s="76">
        <f t="shared" si="735"/>
        <v>0</v>
      </c>
      <c r="QG12" s="76">
        <f t="shared" si="736"/>
        <v>0</v>
      </c>
      <c r="QH12" s="76">
        <f t="shared" si="737"/>
        <v>0</v>
      </c>
      <c r="QI12" s="76">
        <f t="shared" si="738"/>
        <v>0</v>
      </c>
      <c r="QJ12" s="76">
        <f t="shared" si="739"/>
        <v>0</v>
      </c>
      <c r="QK12" s="76">
        <f t="shared" si="740"/>
        <v>0</v>
      </c>
      <c r="QL12" s="76">
        <f t="shared" si="741"/>
        <v>0</v>
      </c>
      <c r="QM12" s="76">
        <f t="shared" si="742"/>
        <v>0</v>
      </c>
      <c r="QN12" s="76">
        <f t="shared" si="743"/>
        <v>0</v>
      </c>
      <c r="QO12" s="76">
        <f t="shared" si="744"/>
        <v>0</v>
      </c>
      <c r="QP12" s="76">
        <f t="shared" si="745"/>
        <v>0</v>
      </c>
      <c r="QQ12" s="76">
        <f t="shared" si="746"/>
        <v>0</v>
      </c>
      <c r="QR12" s="76">
        <f t="shared" si="747"/>
        <v>0</v>
      </c>
      <c r="QS12" s="76">
        <f t="shared" si="748"/>
        <v>0</v>
      </c>
      <c r="QT12" s="76">
        <f t="shared" si="749"/>
        <v>0</v>
      </c>
      <c r="QU12" s="76">
        <f t="shared" si="750"/>
        <v>0</v>
      </c>
      <c r="QV12" s="76">
        <f t="shared" si="751"/>
        <v>0</v>
      </c>
      <c r="QW12" s="76">
        <f t="shared" si="752"/>
        <v>0</v>
      </c>
      <c r="QX12" s="76">
        <f t="shared" si="753"/>
        <v>0</v>
      </c>
      <c r="QY12" s="76">
        <f t="shared" si="754"/>
        <v>0</v>
      </c>
      <c r="QZ12" s="76">
        <f t="shared" si="755"/>
        <v>0</v>
      </c>
      <c r="RA12" s="76">
        <f t="shared" si="756"/>
        <v>0</v>
      </c>
      <c r="RB12" s="76">
        <f t="shared" si="757"/>
        <v>0</v>
      </c>
      <c r="RC12" s="76">
        <f t="shared" si="758"/>
        <v>0</v>
      </c>
      <c r="RD12" s="76">
        <f t="shared" si="759"/>
        <v>0</v>
      </c>
      <c r="RE12" s="76">
        <f t="shared" si="760"/>
        <v>0</v>
      </c>
      <c r="RF12" s="76">
        <f t="shared" si="761"/>
        <v>0</v>
      </c>
      <c r="RG12" s="76">
        <f t="shared" si="762"/>
        <v>0</v>
      </c>
      <c r="RH12" s="76">
        <f t="shared" si="763"/>
        <v>0</v>
      </c>
      <c r="RI12" s="76">
        <f t="shared" si="764"/>
        <v>0</v>
      </c>
      <c r="RJ12" s="76">
        <f t="shared" si="765"/>
        <v>0</v>
      </c>
      <c r="RK12" s="76">
        <f t="shared" si="766"/>
        <v>0</v>
      </c>
      <c r="RL12" s="76">
        <f t="shared" si="767"/>
        <v>0</v>
      </c>
      <c r="RM12" s="76">
        <f t="shared" si="768"/>
        <v>0</v>
      </c>
      <c r="RN12" s="76">
        <f t="shared" si="769"/>
        <v>0</v>
      </c>
      <c r="RO12" s="76">
        <f t="shared" si="770"/>
        <v>0</v>
      </c>
      <c r="RP12" s="76">
        <f t="shared" si="771"/>
        <v>0</v>
      </c>
      <c r="RQ12" s="76">
        <f t="shared" si="772"/>
        <v>0</v>
      </c>
      <c r="RR12" s="76">
        <f t="shared" si="773"/>
        <v>0</v>
      </c>
      <c r="RS12" s="76">
        <f t="shared" si="774"/>
        <v>0</v>
      </c>
      <c r="RT12" s="76">
        <f t="shared" si="775"/>
        <v>0</v>
      </c>
      <c r="RU12" s="76">
        <f t="shared" si="776"/>
        <v>0</v>
      </c>
      <c r="RW12" s="115">
        <f t="shared" si="831"/>
        <v>0</v>
      </c>
      <c r="RX12" s="115">
        <f t="shared" si="777"/>
        <v>0</v>
      </c>
      <c r="RY12" s="115">
        <f t="shared" si="778"/>
        <v>0</v>
      </c>
      <c r="RZ12" s="115">
        <f t="shared" si="779"/>
        <v>0</v>
      </c>
      <c r="SA12" s="115">
        <f t="shared" si="780"/>
        <v>0</v>
      </c>
      <c r="SB12" s="115">
        <f t="shared" si="781"/>
        <v>0</v>
      </c>
      <c r="SC12" s="115">
        <f t="shared" si="782"/>
        <v>0</v>
      </c>
      <c r="SD12" s="115">
        <f t="shared" si="783"/>
        <v>0</v>
      </c>
      <c r="SE12" s="115">
        <f t="shared" si="784"/>
        <v>0</v>
      </c>
      <c r="SF12" s="115">
        <f t="shared" si="785"/>
        <v>0</v>
      </c>
      <c r="SG12" s="115">
        <f t="shared" si="786"/>
        <v>0</v>
      </c>
      <c r="SH12" s="115">
        <f t="shared" si="787"/>
        <v>0</v>
      </c>
      <c r="SI12" s="115">
        <f t="shared" si="788"/>
        <v>0</v>
      </c>
      <c r="SJ12" s="115">
        <f t="shared" si="789"/>
        <v>0</v>
      </c>
      <c r="SK12" s="115">
        <f t="shared" si="790"/>
        <v>0</v>
      </c>
      <c r="SL12" s="115">
        <f t="shared" si="791"/>
        <v>0</v>
      </c>
      <c r="SM12" s="115">
        <f t="shared" si="792"/>
        <v>0</v>
      </c>
      <c r="SN12" s="115">
        <f t="shared" si="793"/>
        <v>0</v>
      </c>
      <c r="SO12" s="115">
        <f t="shared" si="794"/>
        <v>0</v>
      </c>
      <c r="SP12" s="115">
        <f t="shared" si="795"/>
        <v>0</v>
      </c>
      <c r="SQ12" s="115">
        <f t="shared" si="796"/>
        <v>0</v>
      </c>
      <c r="SR12" s="115">
        <f t="shared" si="797"/>
        <v>0</v>
      </c>
      <c r="SS12" s="115">
        <f t="shared" si="798"/>
        <v>0</v>
      </c>
      <c r="ST12" s="115">
        <f t="shared" si="799"/>
        <v>0</v>
      </c>
      <c r="SU12" s="115">
        <f t="shared" si="800"/>
        <v>0</v>
      </c>
      <c r="SV12" s="115">
        <f t="shared" si="801"/>
        <v>0</v>
      </c>
      <c r="SW12" s="115">
        <f t="shared" si="802"/>
        <v>0</v>
      </c>
      <c r="SX12" s="115">
        <f t="shared" si="803"/>
        <v>0</v>
      </c>
      <c r="SY12" s="115">
        <f t="shared" si="804"/>
        <v>0</v>
      </c>
      <c r="SZ12" s="115">
        <f t="shared" si="805"/>
        <v>0</v>
      </c>
      <c r="TA12" s="115">
        <f t="shared" si="806"/>
        <v>0</v>
      </c>
      <c r="TB12" s="115">
        <f t="shared" si="807"/>
        <v>0</v>
      </c>
      <c r="TC12" s="115">
        <f t="shared" si="808"/>
        <v>0</v>
      </c>
      <c r="TD12" s="115">
        <f t="shared" si="809"/>
        <v>0</v>
      </c>
      <c r="TE12" s="115">
        <f t="shared" si="810"/>
        <v>0</v>
      </c>
      <c r="TF12" s="115">
        <f t="shared" si="811"/>
        <v>0</v>
      </c>
      <c r="TG12" s="115">
        <f t="shared" si="812"/>
        <v>0</v>
      </c>
      <c r="TH12" s="115">
        <f t="shared" si="813"/>
        <v>0</v>
      </c>
      <c r="TI12" s="115">
        <f t="shared" si="814"/>
        <v>0</v>
      </c>
      <c r="TJ12" s="115">
        <f t="shared" si="815"/>
        <v>0</v>
      </c>
      <c r="TK12" s="115">
        <f t="shared" si="816"/>
        <v>0</v>
      </c>
      <c r="TL12" s="115">
        <f t="shared" si="817"/>
        <v>0</v>
      </c>
      <c r="TM12" s="115">
        <f t="shared" si="818"/>
        <v>0</v>
      </c>
      <c r="TN12" s="115">
        <f t="shared" si="819"/>
        <v>0</v>
      </c>
      <c r="TO12" s="115">
        <f t="shared" si="820"/>
        <v>0</v>
      </c>
      <c r="TP12" s="115">
        <f t="shared" si="821"/>
        <v>0</v>
      </c>
      <c r="TQ12" s="115">
        <f t="shared" si="822"/>
        <v>0</v>
      </c>
      <c r="TR12" s="115">
        <f t="shared" si="823"/>
        <v>0</v>
      </c>
      <c r="TS12" s="115">
        <f t="shared" si="824"/>
        <v>0</v>
      </c>
      <c r="TT12" s="115">
        <f t="shared" si="825"/>
        <v>0</v>
      </c>
      <c r="TU12" s="115">
        <f t="shared" si="826"/>
        <v>0</v>
      </c>
      <c r="TV12" s="116">
        <f t="shared" si="832"/>
        <v>0</v>
      </c>
    </row>
    <row r="13" spans="1:542" x14ac:dyDescent="0.25">
      <c r="A13" s="68" t="str">
        <f t="shared" si="412"/>
        <v>Anteile 32-34/70 FN11 VN11</v>
      </c>
      <c r="B13" s="68">
        <f t="shared" si="833"/>
        <v>32</v>
      </c>
      <c r="C13" s="68">
        <f t="shared" si="827"/>
        <v>34</v>
      </c>
      <c r="D13" s="69">
        <v>11</v>
      </c>
      <c r="E13" s="69" t="s">
        <v>1536</v>
      </c>
      <c r="F13" s="68" t="str">
        <f t="shared" si="413"/>
        <v>Sehr geehrter Herr Mag. FN11</v>
      </c>
      <c r="H13" s="68" t="str">
        <f t="shared" si="414"/>
        <v>Mag. VN11</v>
      </c>
      <c r="I13" s="69" t="s">
        <v>1539</v>
      </c>
      <c r="J13" s="70" t="s">
        <v>1555</v>
      </c>
      <c r="K13" s="71" t="s">
        <v>1612</v>
      </c>
      <c r="M13" s="68" t="str">
        <f t="shared" si="415"/>
        <v>FN11</v>
      </c>
      <c r="N13" s="69">
        <v>8800</v>
      </c>
      <c r="O13" s="68" t="str">
        <f t="shared" si="416"/>
        <v>Unzmarkt</v>
      </c>
      <c r="Q13" s="72"/>
      <c r="S13" s="69" t="str">
        <f t="shared" si="828"/>
        <v>VN11.FN11@un.org</v>
      </c>
      <c r="V13" s="68" t="str">
        <f t="shared" si="417"/>
        <v xml:space="preserve">    </v>
      </c>
      <c r="Z13" s="71">
        <v>3</v>
      </c>
      <c r="AA13" s="74">
        <f t="shared" si="418"/>
        <v>0</v>
      </c>
      <c r="AB13" s="75">
        <f t="shared" si="829"/>
        <v>0</v>
      </c>
      <c r="AC13" s="76">
        <v>0</v>
      </c>
      <c r="AD13" s="76">
        <f t="shared" si="419"/>
        <v>0</v>
      </c>
      <c r="AE13" s="76">
        <f t="shared" si="420"/>
        <v>0</v>
      </c>
      <c r="AF13" s="76"/>
      <c r="AG13" s="76">
        <f t="shared" si="421"/>
        <v>0</v>
      </c>
      <c r="AH13" s="77">
        <f t="shared" si="422"/>
        <v>0</v>
      </c>
      <c r="AI13" s="75">
        <f t="shared" si="423"/>
        <v>0</v>
      </c>
      <c r="AJ13" s="76">
        <f t="shared" si="424"/>
        <v>0</v>
      </c>
      <c r="AK13" s="76">
        <f t="shared" si="425"/>
        <v>0</v>
      </c>
      <c r="AL13" s="76">
        <f t="shared" si="426"/>
        <v>0</v>
      </c>
      <c r="AM13" s="76"/>
      <c r="AN13" s="76">
        <f t="shared" si="427"/>
        <v>0</v>
      </c>
      <c r="AO13" s="77">
        <f t="shared" si="428"/>
        <v>0</v>
      </c>
      <c r="AP13" s="75">
        <f t="shared" si="429"/>
        <v>0</v>
      </c>
      <c r="AQ13" s="76">
        <f t="shared" si="430"/>
        <v>0</v>
      </c>
      <c r="AR13" s="76">
        <f t="shared" si="431"/>
        <v>0</v>
      </c>
      <c r="AS13" s="76">
        <f t="shared" si="432"/>
        <v>0</v>
      </c>
      <c r="AT13" s="76"/>
      <c r="AU13" s="76">
        <f t="shared" si="433"/>
        <v>0</v>
      </c>
      <c r="AV13" s="77">
        <f t="shared" si="434"/>
        <v>0</v>
      </c>
      <c r="AW13" s="75">
        <f t="shared" si="435"/>
        <v>0</v>
      </c>
      <c r="AX13" s="76">
        <f t="shared" si="436"/>
        <v>0</v>
      </c>
      <c r="AY13" s="76">
        <f t="shared" si="437"/>
        <v>0</v>
      </c>
      <c r="AZ13" s="76">
        <f t="shared" si="438"/>
        <v>0</v>
      </c>
      <c r="BA13" s="76"/>
      <c r="BB13" s="76">
        <f t="shared" si="439"/>
        <v>0</v>
      </c>
      <c r="BC13" s="77">
        <f t="shared" si="440"/>
        <v>0</v>
      </c>
      <c r="BD13" s="75">
        <f t="shared" si="441"/>
        <v>0</v>
      </c>
      <c r="BE13" s="76">
        <f t="shared" si="442"/>
        <v>0</v>
      </c>
      <c r="BF13" s="76">
        <f t="shared" si="443"/>
        <v>0</v>
      </c>
      <c r="BG13" s="76">
        <f t="shared" si="444"/>
        <v>0</v>
      </c>
      <c r="BH13" s="76"/>
      <c r="BI13" s="76">
        <f t="shared" si="445"/>
        <v>0</v>
      </c>
      <c r="BJ13" s="77">
        <f t="shared" si="446"/>
        <v>0</v>
      </c>
      <c r="BK13" s="75">
        <f t="shared" si="447"/>
        <v>0</v>
      </c>
      <c r="BL13" s="76">
        <f t="shared" si="448"/>
        <v>0</v>
      </c>
      <c r="BM13" s="76">
        <f t="shared" si="449"/>
        <v>0</v>
      </c>
      <c r="BN13" s="76">
        <f t="shared" si="450"/>
        <v>0</v>
      </c>
      <c r="BO13" s="76"/>
      <c r="BP13" s="76">
        <f t="shared" si="451"/>
        <v>0</v>
      </c>
      <c r="BQ13" s="77">
        <f t="shared" si="452"/>
        <v>0</v>
      </c>
      <c r="BR13" s="75">
        <f t="shared" si="453"/>
        <v>0</v>
      </c>
      <c r="BS13" s="76">
        <f t="shared" si="454"/>
        <v>0</v>
      </c>
      <c r="BT13" s="76">
        <f t="shared" si="455"/>
        <v>0</v>
      </c>
      <c r="BU13" s="76">
        <f t="shared" si="456"/>
        <v>0</v>
      </c>
      <c r="BV13" s="76"/>
      <c r="BW13" s="76">
        <f t="shared" si="457"/>
        <v>0</v>
      </c>
      <c r="BX13" s="77">
        <f t="shared" si="458"/>
        <v>0</v>
      </c>
      <c r="BY13" s="75">
        <f t="shared" si="459"/>
        <v>0</v>
      </c>
      <c r="BZ13" s="76">
        <f t="shared" si="460"/>
        <v>0</v>
      </c>
      <c r="CA13" s="76">
        <f t="shared" si="461"/>
        <v>0</v>
      </c>
      <c r="CB13" s="76">
        <f t="shared" si="462"/>
        <v>0</v>
      </c>
      <c r="CC13" s="76"/>
      <c r="CD13" s="76">
        <f t="shared" si="463"/>
        <v>0</v>
      </c>
      <c r="CE13" s="77">
        <f t="shared" si="464"/>
        <v>0</v>
      </c>
      <c r="CF13" s="75">
        <f t="shared" si="465"/>
        <v>0</v>
      </c>
      <c r="CG13" s="76">
        <f t="shared" si="466"/>
        <v>0</v>
      </c>
      <c r="CH13" s="76">
        <f t="shared" si="467"/>
        <v>0</v>
      </c>
      <c r="CI13" s="76">
        <f t="shared" si="468"/>
        <v>0</v>
      </c>
      <c r="CJ13" s="76"/>
      <c r="CK13" s="76">
        <f t="shared" si="469"/>
        <v>0</v>
      </c>
      <c r="CL13" s="77">
        <f t="shared" si="470"/>
        <v>0</v>
      </c>
      <c r="CM13" s="75">
        <f t="shared" si="471"/>
        <v>0</v>
      </c>
      <c r="CN13" s="76">
        <f t="shared" si="472"/>
        <v>0</v>
      </c>
      <c r="CO13" s="76">
        <f t="shared" si="473"/>
        <v>0</v>
      </c>
      <c r="CP13" s="76">
        <f t="shared" si="474"/>
        <v>0</v>
      </c>
      <c r="CQ13" s="76"/>
      <c r="CR13" s="76">
        <f t="shared" si="475"/>
        <v>0</v>
      </c>
      <c r="CS13" s="77">
        <f t="shared" si="476"/>
        <v>0</v>
      </c>
      <c r="CT13" s="75">
        <f t="shared" si="477"/>
        <v>0</v>
      </c>
      <c r="CU13" s="76">
        <f t="shared" si="478"/>
        <v>0</v>
      </c>
      <c r="CV13" s="76">
        <f t="shared" si="479"/>
        <v>0</v>
      </c>
      <c r="CW13" s="76">
        <f t="shared" si="480"/>
        <v>0</v>
      </c>
      <c r="CX13" s="76"/>
      <c r="CY13" s="76">
        <f t="shared" si="481"/>
        <v>0</v>
      </c>
      <c r="CZ13" s="77">
        <f t="shared" si="482"/>
        <v>0</v>
      </c>
      <c r="DA13" s="75">
        <f t="shared" si="483"/>
        <v>0</v>
      </c>
      <c r="DB13" s="76">
        <f t="shared" si="484"/>
        <v>0</v>
      </c>
      <c r="DC13" s="76">
        <f t="shared" si="485"/>
        <v>0</v>
      </c>
      <c r="DD13" s="76">
        <f t="shared" si="486"/>
        <v>0</v>
      </c>
      <c r="DE13" s="76"/>
      <c r="DF13" s="76">
        <f t="shared" si="487"/>
        <v>0</v>
      </c>
      <c r="DG13" s="77">
        <f t="shared" si="488"/>
        <v>0</v>
      </c>
      <c r="DH13" s="75">
        <f t="shared" si="489"/>
        <v>0</v>
      </c>
      <c r="DI13" s="76">
        <f t="shared" si="490"/>
        <v>0</v>
      </c>
      <c r="DJ13" s="76">
        <f t="shared" si="491"/>
        <v>0</v>
      </c>
      <c r="DK13" s="76">
        <f t="shared" si="492"/>
        <v>0</v>
      </c>
      <c r="DL13" s="76"/>
      <c r="DM13" s="76">
        <f t="shared" si="493"/>
        <v>0</v>
      </c>
      <c r="DN13" s="77">
        <f t="shared" si="494"/>
        <v>0</v>
      </c>
      <c r="DO13" s="75">
        <f t="shared" si="495"/>
        <v>0</v>
      </c>
      <c r="DP13" s="76">
        <f t="shared" si="496"/>
        <v>0</v>
      </c>
      <c r="DQ13" s="76">
        <f t="shared" si="497"/>
        <v>0</v>
      </c>
      <c r="DR13" s="76">
        <f t="shared" si="498"/>
        <v>0</v>
      </c>
      <c r="DS13" s="76"/>
      <c r="DT13" s="76">
        <f t="shared" si="499"/>
        <v>0</v>
      </c>
      <c r="DU13" s="77">
        <f t="shared" si="500"/>
        <v>0</v>
      </c>
      <c r="DV13" s="75">
        <f t="shared" si="501"/>
        <v>0</v>
      </c>
      <c r="DW13" s="76">
        <f t="shared" si="502"/>
        <v>0</v>
      </c>
      <c r="DX13" s="76">
        <f t="shared" si="503"/>
        <v>0</v>
      </c>
      <c r="DY13" s="76">
        <f t="shared" si="504"/>
        <v>0</v>
      </c>
      <c r="DZ13" s="76"/>
      <c r="EA13" s="76">
        <f t="shared" si="505"/>
        <v>0</v>
      </c>
      <c r="EB13" s="77">
        <f t="shared" si="506"/>
        <v>0</v>
      </c>
      <c r="EC13" s="75">
        <f t="shared" si="507"/>
        <v>0</v>
      </c>
      <c r="ED13" s="76">
        <f t="shared" si="508"/>
        <v>0</v>
      </c>
      <c r="EE13" s="76">
        <f t="shared" si="509"/>
        <v>0</v>
      </c>
      <c r="EF13" s="76">
        <f t="shared" si="510"/>
        <v>0</v>
      </c>
      <c r="EG13" s="76"/>
      <c r="EH13" s="76">
        <f t="shared" si="511"/>
        <v>0</v>
      </c>
      <c r="EI13" s="77">
        <f t="shared" si="512"/>
        <v>0</v>
      </c>
      <c r="EJ13" s="75">
        <f t="shared" si="513"/>
        <v>0</v>
      </c>
      <c r="EK13" s="76">
        <f t="shared" si="514"/>
        <v>0</v>
      </c>
      <c r="EL13" s="76">
        <f t="shared" si="515"/>
        <v>0</v>
      </c>
      <c r="EM13" s="76">
        <f t="shared" si="516"/>
        <v>0</v>
      </c>
      <c r="EN13" s="76"/>
      <c r="EO13" s="76">
        <f t="shared" si="517"/>
        <v>0</v>
      </c>
      <c r="EP13" s="77">
        <f t="shared" si="518"/>
        <v>0</v>
      </c>
      <c r="EQ13" s="75">
        <f t="shared" si="519"/>
        <v>0</v>
      </c>
      <c r="ER13" s="76">
        <f t="shared" si="520"/>
        <v>0</v>
      </c>
      <c r="ES13" s="76">
        <f t="shared" si="521"/>
        <v>0</v>
      </c>
      <c r="ET13" s="76">
        <f t="shared" si="522"/>
        <v>0</v>
      </c>
      <c r="EU13" s="76"/>
      <c r="EV13" s="76">
        <f t="shared" si="523"/>
        <v>0</v>
      </c>
      <c r="EW13" s="77">
        <f t="shared" si="524"/>
        <v>0</v>
      </c>
      <c r="EX13" s="75">
        <f t="shared" si="525"/>
        <v>0</v>
      </c>
      <c r="EY13" s="76">
        <f t="shared" si="526"/>
        <v>0</v>
      </c>
      <c r="EZ13" s="76">
        <f t="shared" si="527"/>
        <v>0</v>
      </c>
      <c r="FA13" s="76">
        <f t="shared" si="528"/>
        <v>0</v>
      </c>
      <c r="FB13" s="76"/>
      <c r="FC13" s="76">
        <f t="shared" si="529"/>
        <v>0</v>
      </c>
      <c r="FD13" s="77">
        <f t="shared" si="530"/>
        <v>0</v>
      </c>
      <c r="FE13" s="75">
        <f t="shared" si="531"/>
        <v>0</v>
      </c>
      <c r="FF13" s="76">
        <f t="shared" si="532"/>
        <v>0</v>
      </c>
      <c r="FG13" s="76">
        <f t="shared" si="533"/>
        <v>0</v>
      </c>
      <c r="FH13" s="76">
        <f t="shared" si="534"/>
        <v>0</v>
      </c>
      <c r="FI13" s="76"/>
      <c r="FJ13" s="76">
        <f t="shared" si="535"/>
        <v>0</v>
      </c>
      <c r="FK13" s="77">
        <f t="shared" si="536"/>
        <v>0</v>
      </c>
      <c r="FL13" s="75">
        <f t="shared" si="537"/>
        <v>0</v>
      </c>
      <c r="FM13" s="76">
        <f t="shared" si="538"/>
        <v>0</v>
      </c>
      <c r="FN13" s="76">
        <f t="shared" si="539"/>
        <v>0</v>
      </c>
      <c r="FO13" s="76">
        <f t="shared" si="540"/>
        <v>0</v>
      </c>
      <c r="FP13" s="76"/>
      <c r="FQ13" s="76">
        <f t="shared" si="541"/>
        <v>0</v>
      </c>
      <c r="FR13" s="77">
        <f t="shared" si="542"/>
        <v>0</v>
      </c>
      <c r="FS13" s="75">
        <f t="shared" si="543"/>
        <v>0</v>
      </c>
      <c r="FT13" s="76">
        <f t="shared" si="544"/>
        <v>0</v>
      </c>
      <c r="FU13" s="76">
        <f t="shared" si="545"/>
        <v>0</v>
      </c>
      <c r="FV13" s="76">
        <f t="shared" si="546"/>
        <v>0</v>
      </c>
      <c r="FW13" s="76"/>
      <c r="FX13" s="76">
        <f t="shared" si="547"/>
        <v>0</v>
      </c>
      <c r="FY13" s="77">
        <f t="shared" si="548"/>
        <v>0</v>
      </c>
      <c r="FZ13" s="75">
        <f t="shared" si="549"/>
        <v>0</v>
      </c>
      <c r="GA13" s="76">
        <f t="shared" si="550"/>
        <v>0</v>
      </c>
      <c r="GB13" s="76">
        <f t="shared" si="551"/>
        <v>0</v>
      </c>
      <c r="GC13" s="76">
        <f t="shared" si="552"/>
        <v>0</v>
      </c>
      <c r="GD13" s="76"/>
      <c r="GE13" s="76">
        <f t="shared" si="553"/>
        <v>0</v>
      </c>
      <c r="GF13" s="77">
        <f t="shared" si="554"/>
        <v>0</v>
      </c>
      <c r="GG13" s="75">
        <f t="shared" si="555"/>
        <v>0</v>
      </c>
      <c r="GH13" s="76">
        <f t="shared" si="556"/>
        <v>0</v>
      </c>
      <c r="GI13" s="76">
        <f t="shared" si="557"/>
        <v>0</v>
      </c>
      <c r="GJ13" s="76">
        <f t="shared" si="558"/>
        <v>0</v>
      </c>
      <c r="GK13" s="76"/>
      <c r="GL13" s="76">
        <f t="shared" si="559"/>
        <v>0</v>
      </c>
      <c r="GM13" s="77">
        <f t="shared" si="560"/>
        <v>0</v>
      </c>
      <c r="GN13" s="75">
        <f t="shared" si="561"/>
        <v>0</v>
      </c>
      <c r="GO13" s="76">
        <f t="shared" si="562"/>
        <v>0</v>
      </c>
      <c r="GP13" s="76">
        <f t="shared" si="563"/>
        <v>0</v>
      </c>
      <c r="GQ13" s="76">
        <f t="shared" si="564"/>
        <v>0</v>
      </c>
      <c r="GR13" s="76"/>
      <c r="GS13" s="76">
        <f t="shared" si="565"/>
        <v>0</v>
      </c>
      <c r="GT13" s="77">
        <f t="shared" si="566"/>
        <v>0</v>
      </c>
      <c r="GU13" s="75">
        <f t="shared" si="567"/>
        <v>0</v>
      </c>
      <c r="GV13" s="76">
        <f t="shared" si="568"/>
        <v>0</v>
      </c>
      <c r="GW13" s="76">
        <f t="shared" si="569"/>
        <v>0</v>
      </c>
      <c r="GX13" s="76">
        <f t="shared" si="570"/>
        <v>0</v>
      </c>
      <c r="GY13" s="76"/>
      <c r="GZ13" s="76">
        <f t="shared" si="571"/>
        <v>0</v>
      </c>
      <c r="HA13" s="77">
        <f t="shared" si="572"/>
        <v>0</v>
      </c>
      <c r="HB13" s="75">
        <f t="shared" si="573"/>
        <v>0</v>
      </c>
      <c r="HC13" s="76">
        <f t="shared" si="574"/>
        <v>0</v>
      </c>
      <c r="HD13" s="76">
        <f t="shared" si="575"/>
        <v>0</v>
      </c>
      <c r="HE13" s="76">
        <f t="shared" si="576"/>
        <v>0</v>
      </c>
      <c r="HF13" s="76"/>
      <c r="HG13" s="76">
        <f t="shared" si="577"/>
        <v>0</v>
      </c>
      <c r="HH13" s="77">
        <f t="shared" si="578"/>
        <v>0</v>
      </c>
      <c r="HI13" s="75">
        <f t="shared" si="579"/>
        <v>0</v>
      </c>
      <c r="HJ13" s="76">
        <f t="shared" si="580"/>
        <v>0</v>
      </c>
      <c r="HK13" s="76">
        <f t="shared" si="581"/>
        <v>0</v>
      </c>
      <c r="HL13" s="76">
        <f t="shared" si="582"/>
        <v>0</v>
      </c>
      <c r="HM13" s="76"/>
      <c r="HN13" s="76">
        <f t="shared" si="583"/>
        <v>0</v>
      </c>
      <c r="HO13" s="77">
        <f t="shared" si="584"/>
        <v>0</v>
      </c>
      <c r="HP13" s="75">
        <f t="shared" si="585"/>
        <v>0</v>
      </c>
      <c r="HQ13" s="76">
        <f t="shared" si="586"/>
        <v>0</v>
      </c>
      <c r="HR13" s="76">
        <f t="shared" si="587"/>
        <v>0</v>
      </c>
      <c r="HS13" s="76">
        <f t="shared" si="588"/>
        <v>0</v>
      </c>
      <c r="HT13" s="76"/>
      <c r="HU13" s="76">
        <f t="shared" si="589"/>
        <v>0</v>
      </c>
      <c r="HV13" s="77">
        <f t="shared" si="590"/>
        <v>0</v>
      </c>
      <c r="HW13" s="75">
        <f t="shared" si="591"/>
        <v>0</v>
      </c>
      <c r="HX13" s="76">
        <f t="shared" si="592"/>
        <v>0</v>
      </c>
      <c r="HY13" s="76">
        <f t="shared" si="593"/>
        <v>0</v>
      </c>
      <c r="HZ13" s="76">
        <f t="shared" si="594"/>
        <v>0</v>
      </c>
      <c r="IA13" s="76"/>
      <c r="IB13" s="76">
        <f t="shared" si="595"/>
        <v>0</v>
      </c>
      <c r="IC13" s="77">
        <f t="shared" si="596"/>
        <v>0</v>
      </c>
      <c r="ID13" s="75">
        <f t="shared" si="597"/>
        <v>0</v>
      </c>
      <c r="IE13" s="76">
        <f t="shared" si="598"/>
        <v>0</v>
      </c>
      <c r="IF13" s="76">
        <f t="shared" si="599"/>
        <v>0</v>
      </c>
      <c r="IG13" s="76">
        <f t="shared" si="600"/>
        <v>0</v>
      </c>
      <c r="IH13" s="76"/>
      <c r="II13" s="76">
        <f t="shared" si="601"/>
        <v>0</v>
      </c>
      <c r="IJ13" s="77">
        <f t="shared" si="602"/>
        <v>0</v>
      </c>
      <c r="IK13" s="75">
        <f t="shared" si="603"/>
        <v>0</v>
      </c>
      <c r="IL13" s="76">
        <f t="shared" si="604"/>
        <v>0</v>
      </c>
      <c r="IM13" s="76">
        <f t="shared" si="605"/>
        <v>0</v>
      </c>
      <c r="IN13" s="76">
        <f t="shared" si="606"/>
        <v>0</v>
      </c>
      <c r="IO13" s="76"/>
      <c r="IP13" s="76">
        <f t="shared" si="607"/>
        <v>0</v>
      </c>
      <c r="IQ13" s="77">
        <f t="shared" si="608"/>
        <v>0</v>
      </c>
      <c r="IR13" s="75">
        <f t="shared" si="609"/>
        <v>0</v>
      </c>
      <c r="IS13" s="76">
        <f t="shared" si="610"/>
        <v>0</v>
      </c>
      <c r="IT13" s="76">
        <f t="shared" si="611"/>
        <v>0</v>
      </c>
      <c r="IU13" s="76">
        <f t="shared" si="612"/>
        <v>0</v>
      </c>
      <c r="IV13" s="76"/>
      <c r="IW13" s="76">
        <f t="shared" si="613"/>
        <v>0</v>
      </c>
      <c r="IX13" s="77">
        <f t="shared" si="614"/>
        <v>0</v>
      </c>
      <c r="IY13" s="75">
        <f t="shared" si="615"/>
        <v>0</v>
      </c>
      <c r="IZ13" s="76">
        <f t="shared" si="616"/>
        <v>0</v>
      </c>
      <c r="JA13" s="76">
        <f t="shared" si="617"/>
        <v>0</v>
      </c>
      <c r="JB13" s="76">
        <f t="shared" si="618"/>
        <v>0</v>
      </c>
      <c r="JC13" s="76"/>
      <c r="JD13" s="76">
        <f t="shared" si="619"/>
        <v>0</v>
      </c>
      <c r="JE13" s="77">
        <f t="shared" si="620"/>
        <v>0</v>
      </c>
      <c r="JF13" s="75">
        <f t="shared" si="621"/>
        <v>0</v>
      </c>
      <c r="JG13" s="76">
        <f t="shared" si="622"/>
        <v>0</v>
      </c>
      <c r="JH13" s="76">
        <f t="shared" si="623"/>
        <v>0</v>
      </c>
      <c r="JI13" s="76">
        <f t="shared" si="624"/>
        <v>0</v>
      </c>
      <c r="JJ13" s="76"/>
      <c r="JK13" s="76">
        <f t="shared" si="625"/>
        <v>0</v>
      </c>
      <c r="JL13" s="77">
        <f t="shared" si="626"/>
        <v>0</v>
      </c>
      <c r="JM13" s="75">
        <f t="shared" si="627"/>
        <v>0</v>
      </c>
      <c r="JN13" s="76">
        <f t="shared" si="628"/>
        <v>0</v>
      </c>
      <c r="JO13" s="76">
        <f t="shared" si="629"/>
        <v>0</v>
      </c>
      <c r="JP13" s="76">
        <f t="shared" si="630"/>
        <v>0</v>
      </c>
      <c r="JQ13" s="76"/>
      <c r="JR13" s="76">
        <f t="shared" si="631"/>
        <v>0</v>
      </c>
      <c r="JS13" s="77">
        <f t="shared" si="632"/>
        <v>0</v>
      </c>
      <c r="JT13" s="75">
        <f t="shared" si="633"/>
        <v>0</v>
      </c>
      <c r="JU13" s="76">
        <f t="shared" si="634"/>
        <v>0</v>
      </c>
      <c r="JV13" s="76">
        <f t="shared" si="635"/>
        <v>0</v>
      </c>
      <c r="JW13" s="76">
        <f t="shared" si="636"/>
        <v>0</v>
      </c>
      <c r="JX13" s="76"/>
      <c r="JY13" s="76">
        <f t="shared" si="637"/>
        <v>0</v>
      </c>
      <c r="JZ13" s="77">
        <f t="shared" si="638"/>
        <v>0</v>
      </c>
      <c r="KA13" s="75">
        <f t="shared" si="639"/>
        <v>0</v>
      </c>
      <c r="KB13" s="76">
        <f t="shared" si="640"/>
        <v>0</v>
      </c>
      <c r="KC13" s="76">
        <f t="shared" si="641"/>
        <v>0</v>
      </c>
      <c r="KD13" s="76">
        <f t="shared" si="642"/>
        <v>0</v>
      </c>
      <c r="KE13" s="76"/>
      <c r="KF13" s="76">
        <f t="shared" si="643"/>
        <v>0</v>
      </c>
      <c r="KG13" s="77">
        <f t="shared" si="644"/>
        <v>0</v>
      </c>
      <c r="KH13" s="75">
        <f t="shared" si="645"/>
        <v>0</v>
      </c>
      <c r="KI13" s="76">
        <f t="shared" si="646"/>
        <v>0</v>
      </c>
      <c r="KJ13" s="76">
        <f t="shared" si="647"/>
        <v>0</v>
      </c>
      <c r="KK13" s="76">
        <f t="shared" si="648"/>
        <v>0</v>
      </c>
      <c r="KL13" s="76"/>
      <c r="KM13" s="76">
        <f t="shared" si="649"/>
        <v>0</v>
      </c>
      <c r="KN13" s="77">
        <f t="shared" si="650"/>
        <v>0</v>
      </c>
      <c r="KO13" s="75">
        <f t="shared" si="651"/>
        <v>0</v>
      </c>
      <c r="KP13" s="76">
        <f t="shared" si="652"/>
        <v>0</v>
      </c>
      <c r="KQ13" s="76">
        <f t="shared" si="653"/>
        <v>0</v>
      </c>
      <c r="KR13" s="76">
        <f t="shared" si="654"/>
        <v>0</v>
      </c>
      <c r="KS13" s="76"/>
      <c r="KT13" s="76">
        <f t="shared" si="655"/>
        <v>0</v>
      </c>
      <c r="KU13" s="77">
        <f t="shared" si="656"/>
        <v>0</v>
      </c>
      <c r="KV13" s="75">
        <f t="shared" si="657"/>
        <v>0</v>
      </c>
      <c r="KW13" s="76">
        <f t="shared" si="658"/>
        <v>0</v>
      </c>
      <c r="KX13" s="76">
        <f t="shared" si="659"/>
        <v>0</v>
      </c>
      <c r="KY13" s="76">
        <f t="shared" si="660"/>
        <v>0</v>
      </c>
      <c r="KZ13" s="76"/>
      <c r="LA13" s="76">
        <f t="shared" si="661"/>
        <v>0</v>
      </c>
      <c r="LB13" s="77">
        <f t="shared" si="662"/>
        <v>0</v>
      </c>
      <c r="LC13" s="75">
        <f t="shared" si="663"/>
        <v>0</v>
      </c>
      <c r="LD13" s="76">
        <f t="shared" si="664"/>
        <v>0</v>
      </c>
      <c r="LE13" s="76">
        <f t="shared" si="665"/>
        <v>0</v>
      </c>
      <c r="LF13" s="76">
        <f t="shared" si="666"/>
        <v>0</v>
      </c>
      <c r="LG13" s="76"/>
      <c r="LH13" s="76">
        <f t="shared" si="667"/>
        <v>0</v>
      </c>
      <c r="LI13" s="77">
        <f t="shared" si="668"/>
        <v>0</v>
      </c>
      <c r="LJ13" s="75">
        <f t="shared" si="669"/>
        <v>0</v>
      </c>
      <c r="LK13" s="76">
        <f t="shared" si="670"/>
        <v>0</v>
      </c>
      <c r="LL13" s="76">
        <f t="shared" si="671"/>
        <v>0</v>
      </c>
      <c r="LM13" s="76">
        <f t="shared" si="672"/>
        <v>0</v>
      </c>
      <c r="LN13" s="76"/>
      <c r="LO13" s="76">
        <f t="shared" si="673"/>
        <v>0</v>
      </c>
      <c r="LP13" s="77">
        <f t="shared" si="674"/>
        <v>0</v>
      </c>
      <c r="LQ13" s="75">
        <f t="shared" si="675"/>
        <v>0</v>
      </c>
      <c r="LR13" s="76">
        <f t="shared" si="676"/>
        <v>0</v>
      </c>
      <c r="LS13" s="76">
        <f t="shared" si="677"/>
        <v>0</v>
      </c>
      <c r="LT13" s="76">
        <f t="shared" si="678"/>
        <v>0</v>
      </c>
      <c r="LU13" s="76"/>
      <c r="LV13" s="76">
        <f t="shared" si="679"/>
        <v>0</v>
      </c>
      <c r="LW13" s="77">
        <f t="shared" si="680"/>
        <v>0</v>
      </c>
      <c r="LX13" s="75">
        <f t="shared" si="681"/>
        <v>0</v>
      </c>
      <c r="LY13" s="76">
        <f t="shared" si="682"/>
        <v>0</v>
      </c>
      <c r="LZ13" s="76">
        <f t="shared" si="683"/>
        <v>0</v>
      </c>
      <c r="MA13" s="76">
        <f t="shared" si="684"/>
        <v>0</v>
      </c>
      <c r="MB13" s="76"/>
      <c r="MC13" s="76">
        <f t="shared" si="685"/>
        <v>0</v>
      </c>
      <c r="MD13" s="77">
        <f t="shared" si="686"/>
        <v>0</v>
      </c>
      <c r="ME13" s="75">
        <f t="shared" si="687"/>
        <v>0</v>
      </c>
      <c r="MF13" s="76">
        <f t="shared" si="688"/>
        <v>0</v>
      </c>
      <c r="MG13" s="76">
        <f t="shared" si="689"/>
        <v>0</v>
      </c>
      <c r="MH13" s="76">
        <f t="shared" si="690"/>
        <v>0</v>
      </c>
      <c r="MI13" s="76"/>
      <c r="MJ13" s="76">
        <f t="shared" si="691"/>
        <v>0</v>
      </c>
      <c r="MK13" s="77">
        <f t="shared" si="692"/>
        <v>0</v>
      </c>
      <c r="ML13" s="75">
        <f t="shared" si="693"/>
        <v>0</v>
      </c>
      <c r="MM13" s="76">
        <f t="shared" si="694"/>
        <v>0</v>
      </c>
      <c r="MN13" s="76">
        <f t="shared" si="695"/>
        <v>0</v>
      </c>
      <c r="MO13" s="76">
        <f t="shared" si="696"/>
        <v>0</v>
      </c>
      <c r="MP13" s="76"/>
      <c r="MQ13" s="76">
        <f t="shared" si="697"/>
        <v>0</v>
      </c>
      <c r="MR13" s="77">
        <f t="shared" si="698"/>
        <v>0</v>
      </c>
      <c r="MS13" s="75">
        <f t="shared" si="699"/>
        <v>0</v>
      </c>
      <c r="MT13" s="76">
        <f t="shared" si="700"/>
        <v>0</v>
      </c>
      <c r="MU13" s="76">
        <f t="shared" si="701"/>
        <v>0</v>
      </c>
      <c r="MV13" s="76">
        <f t="shared" si="702"/>
        <v>0</v>
      </c>
      <c r="MW13" s="76"/>
      <c r="MX13" s="76">
        <f t="shared" si="703"/>
        <v>0</v>
      </c>
      <c r="MY13" s="77">
        <f t="shared" si="704"/>
        <v>0</v>
      </c>
      <c r="MZ13" s="75">
        <f t="shared" si="705"/>
        <v>0</v>
      </c>
      <c r="NA13" s="76">
        <f t="shared" si="706"/>
        <v>0</v>
      </c>
      <c r="NB13" s="76">
        <f t="shared" si="707"/>
        <v>0</v>
      </c>
      <c r="NC13" s="76">
        <f t="shared" si="708"/>
        <v>0</v>
      </c>
      <c r="ND13" s="76"/>
      <c r="NE13" s="76">
        <f t="shared" si="709"/>
        <v>0</v>
      </c>
      <c r="NF13" s="77">
        <f t="shared" si="710"/>
        <v>0</v>
      </c>
      <c r="NG13" s="75">
        <f t="shared" si="711"/>
        <v>0</v>
      </c>
      <c r="NH13" s="76">
        <f t="shared" si="712"/>
        <v>0</v>
      </c>
      <c r="NI13" s="76">
        <f t="shared" si="713"/>
        <v>0</v>
      </c>
      <c r="NJ13" s="76">
        <f t="shared" si="714"/>
        <v>0</v>
      </c>
      <c r="NK13" s="76"/>
      <c r="NL13" s="76">
        <f t="shared" si="715"/>
        <v>0</v>
      </c>
      <c r="NM13" s="77">
        <f t="shared" si="716"/>
        <v>0</v>
      </c>
      <c r="NN13" s="75">
        <f t="shared" si="717"/>
        <v>0</v>
      </c>
      <c r="NO13" s="76">
        <f t="shared" si="718"/>
        <v>0</v>
      </c>
      <c r="NP13" s="76">
        <f t="shared" si="719"/>
        <v>0</v>
      </c>
      <c r="NQ13" s="76">
        <f t="shared" si="720"/>
        <v>0</v>
      </c>
      <c r="NR13" s="76"/>
      <c r="NS13" s="76">
        <f t="shared" si="721"/>
        <v>0</v>
      </c>
      <c r="NT13" s="77">
        <f t="shared" si="722"/>
        <v>0</v>
      </c>
      <c r="NU13" s="72"/>
      <c r="NV13" s="115">
        <f t="shared" ref="NV13:OE22" si="835">INDEX(Rueckzahlungsmatrix,$D13,7*NV$1-1)</f>
        <v>0</v>
      </c>
      <c r="NW13" s="115">
        <f t="shared" si="835"/>
        <v>0</v>
      </c>
      <c r="NX13" s="115">
        <f t="shared" si="835"/>
        <v>0</v>
      </c>
      <c r="NY13" s="115">
        <f t="shared" si="835"/>
        <v>0</v>
      </c>
      <c r="NZ13" s="115">
        <f t="shared" si="835"/>
        <v>0</v>
      </c>
      <c r="OA13" s="115">
        <f t="shared" si="835"/>
        <v>0</v>
      </c>
      <c r="OB13" s="115">
        <f t="shared" si="835"/>
        <v>0</v>
      </c>
      <c r="OC13" s="115">
        <f t="shared" si="835"/>
        <v>0</v>
      </c>
      <c r="OD13" s="115">
        <f t="shared" si="835"/>
        <v>0</v>
      </c>
      <c r="OE13" s="115">
        <f t="shared" si="835"/>
        <v>0</v>
      </c>
      <c r="OF13" s="115">
        <f t="shared" ref="OF13:OU22" si="836">INDEX(Rueckzahlungsmatrix,$D13,7*OF$1-1)</f>
        <v>0</v>
      </c>
      <c r="OG13" s="115">
        <f t="shared" si="836"/>
        <v>0</v>
      </c>
      <c r="OH13" s="115">
        <f t="shared" si="836"/>
        <v>0</v>
      </c>
      <c r="OI13" s="115">
        <f t="shared" si="836"/>
        <v>0</v>
      </c>
      <c r="OJ13" s="115">
        <f t="shared" si="836"/>
        <v>0</v>
      </c>
      <c r="OK13" s="115">
        <f t="shared" si="836"/>
        <v>0</v>
      </c>
      <c r="OL13" s="115">
        <f t="shared" si="836"/>
        <v>0</v>
      </c>
      <c r="OM13" s="115">
        <f t="shared" si="836"/>
        <v>0</v>
      </c>
      <c r="ON13" s="115">
        <f t="shared" si="836"/>
        <v>0</v>
      </c>
      <c r="OO13" s="115">
        <f t="shared" si="836"/>
        <v>0</v>
      </c>
      <c r="OP13" s="115">
        <f t="shared" si="836"/>
        <v>0</v>
      </c>
      <c r="OQ13" s="115">
        <f t="shared" si="836"/>
        <v>0</v>
      </c>
      <c r="OR13" s="115">
        <f t="shared" si="836"/>
        <v>0</v>
      </c>
      <c r="OS13" s="115">
        <f t="shared" si="836"/>
        <v>0</v>
      </c>
      <c r="OT13" s="115">
        <f t="shared" si="836"/>
        <v>0</v>
      </c>
      <c r="OU13" s="115">
        <f t="shared" si="836"/>
        <v>0</v>
      </c>
      <c r="OV13" s="115">
        <f t="shared" si="834"/>
        <v>0</v>
      </c>
      <c r="OW13" s="115">
        <f t="shared" si="834"/>
        <v>0</v>
      </c>
      <c r="OX13" s="115">
        <f t="shared" si="834"/>
        <v>0</v>
      </c>
      <c r="OY13" s="115">
        <f t="shared" si="834"/>
        <v>0</v>
      </c>
      <c r="OZ13" s="115">
        <f t="shared" si="834"/>
        <v>0</v>
      </c>
      <c r="PA13" s="115">
        <f t="shared" si="834"/>
        <v>0</v>
      </c>
      <c r="PB13" s="115">
        <f t="shared" si="834"/>
        <v>0</v>
      </c>
      <c r="PC13" s="115">
        <f t="shared" si="834"/>
        <v>0</v>
      </c>
      <c r="PD13" s="115">
        <f t="shared" si="834"/>
        <v>0</v>
      </c>
      <c r="PE13" s="115">
        <f t="shared" si="834"/>
        <v>0</v>
      </c>
      <c r="PF13" s="115">
        <f t="shared" si="834"/>
        <v>0</v>
      </c>
      <c r="PG13" s="115">
        <f t="shared" si="834"/>
        <v>0</v>
      </c>
      <c r="PH13" s="115">
        <f t="shared" si="834"/>
        <v>0</v>
      </c>
      <c r="PI13" s="115">
        <f t="shared" si="834"/>
        <v>0</v>
      </c>
      <c r="PJ13" s="115">
        <f t="shared" si="834"/>
        <v>0</v>
      </c>
      <c r="PK13" s="115">
        <f t="shared" si="834"/>
        <v>0</v>
      </c>
      <c r="PL13" s="115">
        <f t="shared" si="834"/>
        <v>0</v>
      </c>
      <c r="PM13" s="115">
        <f t="shared" si="834"/>
        <v>0</v>
      </c>
      <c r="PN13" s="115">
        <f t="shared" si="834"/>
        <v>0</v>
      </c>
      <c r="PO13" s="115">
        <f t="shared" si="834"/>
        <v>0</v>
      </c>
      <c r="PP13" s="115">
        <f t="shared" si="834"/>
        <v>0</v>
      </c>
      <c r="PQ13" s="115">
        <f t="shared" si="834"/>
        <v>0</v>
      </c>
      <c r="PR13" s="115">
        <f t="shared" si="834"/>
        <v>0</v>
      </c>
      <c r="PS13" s="115">
        <f t="shared" si="834"/>
        <v>0</v>
      </c>
      <c r="PT13" s="115">
        <f t="shared" si="834"/>
        <v>0</v>
      </c>
      <c r="PU13" s="116">
        <f t="shared" si="830"/>
        <v>0</v>
      </c>
      <c r="PV13" s="116"/>
      <c r="PW13" s="76">
        <f t="shared" si="726"/>
        <v>0</v>
      </c>
      <c r="PX13" s="76">
        <f t="shared" si="727"/>
        <v>0</v>
      </c>
      <c r="PY13" s="76">
        <f t="shared" si="728"/>
        <v>0</v>
      </c>
      <c r="PZ13" s="76">
        <f t="shared" si="729"/>
        <v>0</v>
      </c>
      <c r="QA13" s="76">
        <f t="shared" si="730"/>
        <v>0</v>
      </c>
      <c r="QB13" s="76">
        <f t="shared" si="731"/>
        <v>0</v>
      </c>
      <c r="QC13" s="76">
        <f t="shared" si="732"/>
        <v>0</v>
      </c>
      <c r="QD13" s="76">
        <f t="shared" si="733"/>
        <v>0</v>
      </c>
      <c r="QE13" s="76">
        <f t="shared" si="734"/>
        <v>0</v>
      </c>
      <c r="QF13" s="76">
        <f t="shared" si="735"/>
        <v>0</v>
      </c>
      <c r="QG13" s="76">
        <f t="shared" si="736"/>
        <v>0</v>
      </c>
      <c r="QH13" s="76">
        <f t="shared" si="737"/>
        <v>0</v>
      </c>
      <c r="QI13" s="76">
        <f t="shared" si="738"/>
        <v>0</v>
      </c>
      <c r="QJ13" s="76">
        <f t="shared" si="739"/>
        <v>0</v>
      </c>
      <c r="QK13" s="76">
        <f t="shared" si="740"/>
        <v>0</v>
      </c>
      <c r="QL13" s="76">
        <f t="shared" si="741"/>
        <v>0</v>
      </c>
      <c r="QM13" s="76">
        <f t="shared" si="742"/>
        <v>0</v>
      </c>
      <c r="QN13" s="76">
        <f t="shared" si="743"/>
        <v>0</v>
      </c>
      <c r="QO13" s="76">
        <f t="shared" si="744"/>
        <v>0</v>
      </c>
      <c r="QP13" s="76">
        <f t="shared" si="745"/>
        <v>0</v>
      </c>
      <c r="QQ13" s="76">
        <f t="shared" si="746"/>
        <v>0</v>
      </c>
      <c r="QR13" s="76">
        <f t="shared" si="747"/>
        <v>0</v>
      </c>
      <c r="QS13" s="76">
        <f t="shared" si="748"/>
        <v>0</v>
      </c>
      <c r="QT13" s="76">
        <f t="shared" si="749"/>
        <v>0</v>
      </c>
      <c r="QU13" s="76">
        <f t="shared" si="750"/>
        <v>0</v>
      </c>
      <c r="QV13" s="76">
        <f t="shared" si="751"/>
        <v>0</v>
      </c>
      <c r="QW13" s="76">
        <f t="shared" si="752"/>
        <v>0</v>
      </c>
      <c r="QX13" s="76">
        <f t="shared" si="753"/>
        <v>0</v>
      </c>
      <c r="QY13" s="76">
        <f t="shared" si="754"/>
        <v>0</v>
      </c>
      <c r="QZ13" s="76">
        <f t="shared" si="755"/>
        <v>0</v>
      </c>
      <c r="RA13" s="76">
        <f t="shared" si="756"/>
        <v>0</v>
      </c>
      <c r="RB13" s="76">
        <f t="shared" si="757"/>
        <v>0</v>
      </c>
      <c r="RC13" s="76">
        <f t="shared" si="758"/>
        <v>0</v>
      </c>
      <c r="RD13" s="76">
        <f t="shared" si="759"/>
        <v>0</v>
      </c>
      <c r="RE13" s="76">
        <f t="shared" si="760"/>
        <v>0</v>
      </c>
      <c r="RF13" s="76">
        <f t="shared" si="761"/>
        <v>0</v>
      </c>
      <c r="RG13" s="76">
        <f t="shared" si="762"/>
        <v>0</v>
      </c>
      <c r="RH13" s="76">
        <f t="shared" si="763"/>
        <v>0</v>
      </c>
      <c r="RI13" s="76">
        <f t="shared" si="764"/>
        <v>0</v>
      </c>
      <c r="RJ13" s="76">
        <f t="shared" si="765"/>
        <v>0</v>
      </c>
      <c r="RK13" s="76">
        <f t="shared" si="766"/>
        <v>0</v>
      </c>
      <c r="RL13" s="76">
        <f t="shared" si="767"/>
        <v>0</v>
      </c>
      <c r="RM13" s="76">
        <f t="shared" si="768"/>
        <v>0</v>
      </c>
      <c r="RN13" s="76">
        <f t="shared" si="769"/>
        <v>0</v>
      </c>
      <c r="RO13" s="76">
        <f t="shared" si="770"/>
        <v>0</v>
      </c>
      <c r="RP13" s="76">
        <f t="shared" si="771"/>
        <v>0</v>
      </c>
      <c r="RQ13" s="76">
        <f t="shared" si="772"/>
        <v>0</v>
      </c>
      <c r="RR13" s="76">
        <f t="shared" si="773"/>
        <v>0</v>
      </c>
      <c r="RS13" s="76">
        <f t="shared" si="774"/>
        <v>0</v>
      </c>
      <c r="RT13" s="76">
        <f t="shared" si="775"/>
        <v>0</v>
      </c>
      <c r="RU13" s="76">
        <f t="shared" si="776"/>
        <v>0</v>
      </c>
      <c r="RW13" s="115">
        <f t="shared" si="831"/>
        <v>0</v>
      </c>
      <c r="RX13" s="115">
        <f t="shared" si="777"/>
        <v>0</v>
      </c>
      <c r="RY13" s="115">
        <f t="shared" si="778"/>
        <v>0</v>
      </c>
      <c r="RZ13" s="115">
        <f t="shared" si="779"/>
        <v>0</v>
      </c>
      <c r="SA13" s="115">
        <f t="shared" si="780"/>
        <v>0</v>
      </c>
      <c r="SB13" s="115">
        <f t="shared" si="781"/>
        <v>0</v>
      </c>
      <c r="SC13" s="115">
        <f t="shared" si="782"/>
        <v>0</v>
      </c>
      <c r="SD13" s="115">
        <f t="shared" si="783"/>
        <v>0</v>
      </c>
      <c r="SE13" s="115">
        <f t="shared" si="784"/>
        <v>0</v>
      </c>
      <c r="SF13" s="115">
        <f t="shared" si="785"/>
        <v>0</v>
      </c>
      <c r="SG13" s="115">
        <f t="shared" si="786"/>
        <v>0</v>
      </c>
      <c r="SH13" s="115">
        <f t="shared" si="787"/>
        <v>0</v>
      </c>
      <c r="SI13" s="115">
        <f t="shared" si="788"/>
        <v>0</v>
      </c>
      <c r="SJ13" s="115">
        <f t="shared" si="789"/>
        <v>0</v>
      </c>
      <c r="SK13" s="115">
        <f t="shared" si="790"/>
        <v>0</v>
      </c>
      <c r="SL13" s="115">
        <f t="shared" si="791"/>
        <v>0</v>
      </c>
      <c r="SM13" s="115">
        <f t="shared" si="792"/>
        <v>0</v>
      </c>
      <c r="SN13" s="115">
        <f t="shared" si="793"/>
        <v>0</v>
      </c>
      <c r="SO13" s="115">
        <f t="shared" si="794"/>
        <v>0</v>
      </c>
      <c r="SP13" s="115">
        <f t="shared" si="795"/>
        <v>0</v>
      </c>
      <c r="SQ13" s="115">
        <f t="shared" si="796"/>
        <v>0</v>
      </c>
      <c r="SR13" s="115">
        <f t="shared" si="797"/>
        <v>0</v>
      </c>
      <c r="SS13" s="115">
        <f t="shared" si="798"/>
        <v>0</v>
      </c>
      <c r="ST13" s="115">
        <f t="shared" si="799"/>
        <v>0</v>
      </c>
      <c r="SU13" s="115">
        <f t="shared" si="800"/>
        <v>0</v>
      </c>
      <c r="SV13" s="115">
        <f t="shared" si="801"/>
        <v>0</v>
      </c>
      <c r="SW13" s="115">
        <f t="shared" si="802"/>
        <v>0</v>
      </c>
      <c r="SX13" s="115">
        <f t="shared" si="803"/>
        <v>0</v>
      </c>
      <c r="SY13" s="115">
        <f t="shared" si="804"/>
        <v>0</v>
      </c>
      <c r="SZ13" s="115">
        <f t="shared" si="805"/>
        <v>0</v>
      </c>
      <c r="TA13" s="115">
        <f t="shared" si="806"/>
        <v>0</v>
      </c>
      <c r="TB13" s="115">
        <f t="shared" si="807"/>
        <v>0</v>
      </c>
      <c r="TC13" s="115">
        <f t="shared" si="808"/>
        <v>0</v>
      </c>
      <c r="TD13" s="115">
        <f t="shared" si="809"/>
        <v>0</v>
      </c>
      <c r="TE13" s="115">
        <f t="shared" si="810"/>
        <v>0</v>
      </c>
      <c r="TF13" s="115">
        <f t="shared" si="811"/>
        <v>0</v>
      </c>
      <c r="TG13" s="115">
        <f t="shared" si="812"/>
        <v>0</v>
      </c>
      <c r="TH13" s="115">
        <f t="shared" si="813"/>
        <v>0</v>
      </c>
      <c r="TI13" s="115">
        <f t="shared" si="814"/>
        <v>0</v>
      </c>
      <c r="TJ13" s="115">
        <f t="shared" si="815"/>
        <v>0</v>
      </c>
      <c r="TK13" s="115">
        <f t="shared" si="816"/>
        <v>0</v>
      </c>
      <c r="TL13" s="115">
        <f t="shared" si="817"/>
        <v>0</v>
      </c>
      <c r="TM13" s="115">
        <f t="shared" si="818"/>
        <v>0</v>
      </c>
      <c r="TN13" s="115">
        <f t="shared" si="819"/>
        <v>0</v>
      </c>
      <c r="TO13" s="115">
        <f t="shared" si="820"/>
        <v>0</v>
      </c>
      <c r="TP13" s="115">
        <f t="shared" si="821"/>
        <v>0</v>
      </c>
      <c r="TQ13" s="115">
        <f t="shared" si="822"/>
        <v>0</v>
      </c>
      <c r="TR13" s="115">
        <f t="shared" si="823"/>
        <v>0</v>
      </c>
      <c r="TS13" s="115">
        <f t="shared" si="824"/>
        <v>0</v>
      </c>
      <c r="TT13" s="115">
        <f t="shared" si="825"/>
        <v>0</v>
      </c>
      <c r="TU13" s="115">
        <f t="shared" si="826"/>
        <v>0</v>
      </c>
      <c r="TV13" s="116">
        <f t="shared" si="832"/>
        <v>0</v>
      </c>
    </row>
    <row r="14" spans="1:542" x14ac:dyDescent="0.25">
      <c r="A14" s="68" t="str">
        <f t="shared" si="412"/>
        <v>Anteil 35/70 FN12 VN12</v>
      </c>
      <c r="B14" s="68">
        <f t="shared" si="833"/>
        <v>35</v>
      </c>
      <c r="C14" s="68">
        <f t="shared" si="827"/>
        <v>35</v>
      </c>
      <c r="D14" s="69">
        <v>12</v>
      </c>
      <c r="E14" s="69" t="s">
        <v>1536</v>
      </c>
      <c r="F14" s="68" t="str">
        <f t="shared" si="413"/>
        <v>Sehr geehrter Herr FN12</v>
      </c>
      <c r="H14" s="68" t="str">
        <f t="shared" si="414"/>
        <v>VN12</v>
      </c>
      <c r="J14" s="70" t="s">
        <v>1556</v>
      </c>
      <c r="K14" s="71" t="s">
        <v>1613</v>
      </c>
      <c r="M14" s="68" t="str">
        <f t="shared" si="415"/>
        <v>FN12</v>
      </c>
      <c r="N14" s="69">
        <v>9990</v>
      </c>
      <c r="O14" s="68" t="str">
        <f t="shared" si="416"/>
        <v>Nussdorf-Debant</v>
      </c>
      <c r="Q14" s="72"/>
      <c r="S14" s="69" t="str">
        <f t="shared" si="828"/>
        <v>VN12.FN12@un.org</v>
      </c>
      <c r="V14" s="68" t="str">
        <f t="shared" si="417"/>
        <v xml:space="preserve">    </v>
      </c>
      <c r="Z14" s="71">
        <v>1</v>
      </c>
      <c r="AA14" s="74">
        <f t="shared" si="418"/>
        <v>0</v>
      </c>
      <c r="AB14" s="75">
        <f t="shared" si="829"/>
        <v>0</v>
      </c>
      <c r="AC14" s="76">
        <v>0</v>
      </c>
      <c r="AD14" s="76">
        <f t="shared" si="419"/>
        <v>0</v>
      </c>
      <c r="AE14" s="76">
        <f t="shared" si="420"/>
        <v>0</v>
      </c>
      <c r="AF14" s="76"/>
      <c r="AG14" s="76">
        <f t="shared" si="421"/>
        <v>0</v>
      </c>
      <c r="AH14" s="77">
        <f t="shared" si="422"/>
        <v>0</v>
      </c>
      <c r="AI14" s="75">
        <f t="shared" si="423"/>
        <v>0</v>
      </c>
      <c r="AJ14" s="76">
        <f t="shared" si="424"/>
        <v>0</v>
      </c>
      <c r="AK14" s="76">
        <f t="shared" si="425"/>
        <v>0</v>
      </c>
      <c r="AL14" s="76">
        <f t="shared" si="426"/>
        <v>0</v>
      </c>
      <c r="AM14" s="76"/>
      <c r="AN14" s="76">
        <f t="shared" si="427"/>
        <v>0</v>
      </c>
      <c r="AO14" s="77">
        <f t="shared" si="428"/>
        <v>0</v>
      </c>
      <c r="AP14" s="75">
        <f t="shared" si="429"/>
        <v>0</v>
      </c>
      <c r="AQ14" s="76">
        <f t="shared" si="430"/>
        <v>0</v>
      </c>
      <c r="AR14" s="76">
        <f t="shared" si="431"/>
        <v>0</v>
      </c>
      <c r="AS14" s="76">
        <f t="shared" si="432"/>
        <v>0</v>
      </c>
      <c r="AT14" s="76"/>
      <c r="AU14" s="76">
        <f t="shared" si="433"/>
        <v>0</v>
      </c>
      <c r="AV14" s="77">
        <f t="shared" si="434"/>
        <v>0</v>
      </c>
      <c r="AW14" s="75">
        <f t="shared" si="435"/>
        <v>0</v>
      </c>
      <c r="AX14" s="76">
        <f t="shared" si="436"/>
        <v>0</v>
      </c>
      <c r="AY14" s="76">
        <f t="shared" si="437"/>
        <v>0</v>
      </c>
      <c r="AZ14" s="76">
        <f t="shared" si="438"/>
        <v>0</v>
      </c>
      <c r="BA14" s="76"/>
      <c r="BB14" s="76">
        <f t="shared" si="439"/>
        <v>0</v>
      </c>
      <c r="BC14" s="77">
        <f t="shared" si="440"/>
        <v>0</v>
      </c>
      <c r="BD14" s="75">
        <f t="shared" si="441"/>
        <v>0</v>
      </c>
      <c r="BE14" s="76">
        <f t="shared" si="442"/>
        <v>0</v>
      </c>
      <c r="BF14" s="76">
        <f t="shared" si="443"/>
        <v>0</v>
      </c>
      <c r="BG14" s="76">
        <f t="shared" si="444"/>
        <v>0</v>
      </c>
      <c r="BH14" s="76"/>
      <c r="BI14" s="76">
        <f t="shared" si="445"/>
        <v>0</v>
      </c>
      <c r="BJ14" s="77">
        <f t="shared" si="446"/>
        <v>0</v>
      </c>
      <c r="BK14" s="75">
        <f t="shared" si="447"/>
        <v>0</v>
      </c>
      <c r="BL14" s="76">
        <f t="shared" si="448"/>
        <v>0</v>
      </c>
      <c r="BM14" s="76">
        <f t="shared" si="449"/>
        <v>0</v>
      </c>
      <c r="BN14" s="76">
        <f t="shared" si="450"/>
        <v>0</v>
      </c>
      <c r="BO14" s="76"/>
      <c r="BP14" s="76">
        <f t="shared" si="451"/>
        <v>0</v>
      </c>
      <c r="BQ14" s="77">
        <f t="shared" si="452"/>
        <v>0</v>
      </c>
      <c r="BR14" s="75">
        <f t="shared" si="453"/>
        <v>0</v>
      </c>
      <c r="BS14" s="76">
        <f t="shared" si="454"/>
        <v>0</v>
      </c>
      <c r="BT14" s="76">
        <f t="shared" si="455"/>
        <v>0</v>
      </c>
      <c r="BU14" s="76">
        <f t="shared" si="456"/>
        <v>0</v>
      </c>
      <c r="BV14" s="76"/>
      <c r="BW14" s="76">
        <f t="shared" si="457"/>
        <v>0</v>
      </c>
      <c r="BX14" s="77">
        <f t="shared" si="458"/>
        <v>0</v>
      </c>
      <c r="BY14" s="75">
        <f t="shared" si="459"/>
        <v>0</v>
      </c>
      <c r="BZ14" s="76">
        <f t="shared" si="460"/>
        <v>0</v>
      </c>
      <c r="CA14" s="76">
        <f t="shared" si="461"/>
        <v>0</v>
      </c>
      <c r="CB14" s="76">
        <f t="shared" si="462"/>
        <v>0</v>
      </c>
      <c r="CC14" s="76"/>
      <c r="CD14" s="76">
        <f t="shared" si="463"/>
        <v>0</v>
      </c>
      <c r="CE14" s="77">
        <f t="shared" si="464"/>
        <v>0</v>
      </c>
      <c r="CF14" s="75">
        <f t="shared" si="465"/>
        <v>0</v>
      </c>
      <c r="CG14" s="76">
        <f t="shared" si="466"/>
        <v>0</v>
      </c>
      <c r="CH14" s="76">
        <f t="shared" si="467"/>
        <v>0</v>
      </c>
      <c r="CI14" s="76">
        <f t="shared" si="468"/>
        <v>0</v>
      </c>
      <c r="CJ14" s="76"/>
      <c r="CK14" s="76">
        <f t="shared" si="469"/>
        <v>0</v>
      </c>
      <c r="CL14" s="77">
        <f t="shared" si="470"/>
        <v>0</v>
      </c>
      <c r="CM14" s="75">
        <f t="shared" si="471"/>
        <v>0</v>
      </c>
      <c r="CN14" s="76">
        <f t="shared" si="472"/>
        <v>0</v>
      </c>
      <c r="CO14" s="76">
        <f t="shared" si="473"/>
        <v>0</v>
      </c>
      <c r="CP14" s="76">
        <f t="shared" si="474"/>
        <v>0</v>
      </c>
      <c r="CQ14" s="76"/>
      <c r="CR14" s="76">
        <f t="shared" si="475"/>
        <v>0</v>
      </c>
      <c r="CS14" s="77">
        <f t="shared" si="476"/>
        <v>0</v>
      </c>
      <c r="CT14" s="75">
        <f t="shared" si="477"/>
        <v>0</v>
      </c>
      <c r="CU14" s="76">
        <f t="shared" si="478"/>
        <v>0</v>
      </c>
      <c r="CV14" s="76">
        <f t="shared" si="479"/>
        <v>0</v>
      </c>
      <c r="CW14" s="76">
        <f t="shared" si="480"/>
        <v>0</v>
      </c>
      <c r="CX14" s="76"/>
      <c r="CY14" s="76">
        <f t="shared" si="481"/>
        <v>0</v>
      </c>
      <c r="CZ14" s="77">
        <f t="shared" si="482"/>
        <v>0</v>
      </c>
      <c r="DA14" s="75">
        <f t="shared" si="483"/>
        <v>0</v>
      </c>
      <c r="DB14" s="76">
        <f t="shared" si="484"/>
        <v>0</v>
      </c>
      <c r="DC14" s="76">
        <f t="shared" si="485"/>
        <v>0</v>
      </c>
      <c r="DD14" s="76">
        <f t="shared" si="486"/>
        <v>0</v>
      </c>
      <c r="DE14" s="76"/>
      <c r="DF14" s="76">
        <f t="shared" si="487"/>
        <v>0</v>
      </c>
      <c r="DG14" s="77">
        <f t="shared" si="488"/>
        <v>0</v>
      </c>
      <c r="DH14" s="75">
        <f t="shared" si="489"/>
        <v>0</v>
      </c>
      <c r="DI14" s="76">
        <f t="shared" si="490"/>
        <v>0</v>
      </c>
      <c r="DJ14" s="76">
        <f t="shared" si="491"/>
        <v>0</v>
      </c>
      <c r="DK14" s="76">
        <f t="shared" si="492"/>
        <v>0</v>
      </c>
      <c r="DL14" s="76"/>
      <c r="DM14" s="76">
        <f t="shared" si="493"/>
        <v>0</v>
      </c>
      <c r="DN14" s="77">
        <f t="shared" si="494"/>
        <v>0</v>
      </c>
      <c r="DO14" s="75">
        <f t="shared" si="495"/>
        <v>0</v>
      </c>
      <c r="DP14" s="76">
        <f t="shared" si="496"/>
        <v>0</v>
      </c>
      <c r="DQ14" s="76">
        <f t="shared" si="497"/>
        <v>0</v>
      </c>
      <c r="DR14" s="76">
        <f t="shared" si="498"/>
        <v>0</v>
      </c>
      <c r="DS14" s="76"/>
      <c r="DT14" s="76">
        <f t="shared" si="499"/>
        <v>0</v>
      </c>
      <c r="DU14" s="77">
        <f t="shared" si="500"/>
        <v>0</v>
      </c>
      <c r="DV14" s="75">
        <f t="shared" si="501"/>
        <v>0</v>
      </c>
      <c r="DW14" s="76">
        <f t="shared" si="502"/>
        <v>0</v>
      </c>
      <c r="DX14" s="76">
        <f t="shared" si="503"/>
        <v>0</v>
      </c>
      <c r="DY14" s="76">
        <f t="shared" si="504"/>
        <v>0</v>
      </c>
      <c r="DZ14" s="76"/>
      <c r="EA14" s="76">
        <f t="shared" si="505"/>
        <v>0</v>
      </c>
      <c r="EB14" s="77">
        <f t="shared" si="506"/>
        <v>0</v>
      </c>
      <c r="EC14" s="75">
        <f t="shared" si="507"/>
        <v>0</v>
      </c>
      <c r="ED14" s="76">
        <f t="shared" si="508"/>
        <v>0</v>
      </c>
      <c r="EE14" s="76">
        <f t="shared" si="509"/>
        <v>0</v>
      </c>
      <c r="EF14" s="76">
        <f t="shared" si="510"/>
        <v>0</v>
      </c>
      <c r="EG14" s="76"/>
      <c r="EH14" s="76">
        <f t="shared" si="511"/>
        <v>0</v>
      </c>
      <c r="EI14" s="77">
        <f t="shared" si="512"/>
        <v>0</v>
      </c>
      <c r="EJ14" s="75">
        <f t="shared" si="513"/>
        <v>0</v>
      </c>
      <c r="EK14" s="76">
        <f t="shared" si="514"/>
        <v>0</v>
      </c>
      <c r="EL14" s="76">
        <f t="shared" si="515"/>
        <v>0</v>
      </c>
      <c r="EM14" s="76">
        <f t="shared" si="516"/>
        <v>0</v>
      </c>
      <c r="EN14" s="76"/>
      <c r="EO14" s="76">
        <f t="shared" si="517"/>
        <v>0</v>
      </c>
      <c r="EP14" s="77">
        <f t="shared" si="518"/>
        <v>0</v>
      </c>
      <c r="EQ14" s="75">
        <f t="shared" si="519"/>
        <v>0</v>
      </c>
      <c r="ER14" s="76">
        <f t="shared" si="520"/>
        <v>0</v>
      </c>
      <c r="ES14" s="76">
        <f t="shared" si="521"/>
        <v>0</v>
      </c>
      <c r="ET14" s="76">
        <f t="shared" si="522"/>
        <v>0</v>
      </c>
      <c r="EU14" s="76"/>
      <c r="EV14" s="76">
        <f t="shared" si="523"/>
        <v>0</v>
      </c>
      <c r="EW14" s="77">
        <f t="shared" si="524"/>
        <v>0</v>
      </c>
      <c r="EX14" s="75">
        <f t="shared" si="525"/>
        <v>0</v>
      </c>
      <c r="EY14" s="76">
        <f t="shared" si="526"/>
        <v>0</v>
      </c>
      <c r="EZ14" s="76">
        <f t="shared" si="527"/>
        <v>0</v>
      </c>
      <c r="FA14" s="76">
        <f t="shared" si="528"/>
        <v>0</v>
      </c>
      <c r="FB14" s="76"/>
      <c r="FC14" s="76">
        <f t="shared" si="529"/>
        <v>0</v>
      </c>
      <c r="FD14" s="77">
        <f t="shared" si="530"/>
        <v>0</v>
      </c>
      <c r="FE14" s="75">
        <f t="shared" si="531"/>
        <v>0</v>
      </c>
      <c r="FF14" s="76">
        <f t="shared" si="532"/>
        <v>0</v>
      </c>
      <c r="FG14" s="76">
        <f t="shared" si="533"/>
        <v>0</v>
      </c>
      <c r="FH14" s="76">
        <f t="shared" si="534"/>
        <v>0</v>
      </c>
      <c r="FI14" s="76"/>
      <c r="FJ14" s="76">
        <f t="shared" si="535"/>
        <v>0</v>
      </c>
      <c r="FK14" s="77">
        <f t="shared" si="536"/>
        <v>0</v>
      </c>
      <c r="FL14" s="75">
        <f t="shared" si="537"/>
        <v>0</v>
      </c>
      <c r="FM14" s="76">
        <f t="shared" si="538"/>
        <v>0</v>
      </c>
      <c r="FN14" s="76">
        <f t="shared" si="539"/>
        <v>0</v>
      </c>
      <c r="FO14" s="76">
        <f t="shared" si="540"/>
        <v>0</v>
      </c>
      <c r="FP14" s="76"/>
      <c r="FQ14" s="76">
        <f t="shared" si="541"/>
        <v>0</v>
      </c>
      <c r="FR14" s="77">
        <f t="shared" si="542"/>
        <v>0</v>
      </c>
      <c r="FS14" s="75">
        <f t="shared" si="543"/>
        <v>0</v>
      </c>
      <c r="FT14" s="76">
        <f t="shared" si="544"/>
        <v>0</v>
      </c>
      <c r="FU14" s="76">
        <f t="shared" si="545"/>
        <v>0</v>
      </c>
      <c r="FV14" s="76">
        <f t="shared" si="546"/>
        <v>0</v>
      </c>
      <c r="FW14" s="76"/>
      <c r="FX14" s="76">
        <f t="shared" si="547"/>
        <v>0</v>
      </c>
      <c r="FY14" s="77">
        <f t="shared" si="548"/>
        <v>0</v>
      </c>
      <c r="FZ14" s="75">
        <f t="shared" si="549"/>
        <v>0</v>
      </c>
      <c r="GA14" s="76">
        <f t="shared" si="550"/>
        <v>0</v>
      </c>
      <c r="GB14" s="76">
        <f t="shared" si="551"/>
        <v>0</v>
      </c>
      <c r="GC14" s="76">
        <f t="shared" si="552"/>
        <v>0</v>
      </c>
      <c r="GD14" s="76"/>
      <c r="GE14" s="76">
        <f t="shared" si="553"/>
        <v>0</v>
      </c>
      <c r="GF14" s="77">
        <f t="shared" si="554"/>
        <v>0</v>
      </c>
      <c r="GG14" s="75">
        <f t="shared" si="555"/>
        <v>0</v>
      </c>
      <c r="GH14" s="76">
        <f t="shared" si="556"/>
        <v>0</v>
      </c>
      <c r="GI14" s="76">
        <f t="shared" si="557"/>
        <v>0</v>
      </c>
      <c r="GJ14" s="76">
        <f t="shared" si="558"/>
        <v>0</v>
      </c>
      <c r="GK14" s="76"/>
      <c r="GL14" s="76">
        <f t="shared" si="559"/>
        <v>0</v>
      </c>
      <c r="GM14" s="77">
        <f t="shared" si="560"/>
        <v>0</v>
      </c>
      <c r="GN14" s="75">
        <f t="shared" si="561"/>
        <v>0</v>
      </c>
      <c r="GO14" s="76">
        <f t="shared" si="562"/>
        <v>0</v>
      </c>
      <c r="GP14" s="76">
        <f t="shared" si="563"/>
        <v>0</v>
      </c>
      <c r="GQ14" s="76">
        <f t="shared" si="564"/>
        <v>0</v>
      </c>
      <c r="GR14" s="76"/>
      <c r="GS14" s="76">
        <f t="shared" si="565"/>
        <v>0</v>
      </c>
      <c r="GT14" s="77">
        <f t="shared" si="566"/>
        <v>0</v>
      </c>
      <c r="GU14" s="75">
        <f t="shared" si="567"/>
        <v>0</v>
      </c>
      <c r="GV14" s="76">
        <f t="shared" si="568"/>
        <v>0</v>
      </c>
      <c r="GW14" s="76">
        <f t="shared" si="569"/>
        <v>0</v>
      </c>
      <c r="GX14" s="76">
        <f t="shared" si="570"/>
        <v>0</v>
      </c>
      <c r="GY14" s="76"/>
      <c r="GZ14" s="76">
        <f t="shared" si="571"/>
        <v>0</v>
      </c>
      <c r="HA14" s="77">
        <f t="shared" si="572"/>
        <v>0</v>
      </c>
      <c r="HB14" s="75">
        <f t="shared" si="573"/>
        <v>0</v>
      </c>
      <c r="HC14" s="76">
        <f t="shared" si="574"/>
        <v>0</v>
      </c>
      <c r="HD14" s="76">
        <f t="shared" si="575"/>
        <v>0</v>
      </c>
      <c r="HE14" s="76">
        <f t="shared" si="576"/>
        <v>0</v>
      </c>
      <c r="HF14" s="76"/>
      <c r="HG14" s="76">
        <f t="shared" si="577"/>
        <v>0</v>
      </c>
      <c r="HH14" s="77">
        <f t="shared" si="578"/>
        <v>0</v>
      </c>
      <c r="HI14" s="75">
        <f t="shared" si="579"/>
        <v>0</v>
      </c>
      <c r="HJ14" s="76">
        <f t="shared" si="580"/>
        <v>0</v>
      </c>
      <c r="HK14" s="76">
        <f t="shared" si="581"/>
        <v>0</v>
      </c>
      <c r="HL14" s="76">
        <f t="shared" si="582"/>
        <v>0</v>
      </c>
      <c r="HM14" s="76"/>
      <c r="HN14" s="76">
        <f t="shared" si="583"/>
        <v>0</v>
      </c>
      <c r="HO14" s="77">
        <f t="shared" si="584"/>
        <v>0</v>
      </c>
      <c r="HP14" s="75">
        <f t="shared" si="585"/>
        <v>0</v>
      </c>
      <c r="HQ14" s="76">
        <f t="shared" si="586"/>
        <v>0</v>
      </c>
      <c r="HR14" s="76">
        <f t="shared" si="587"/>
        <v>0</v>
      </c>
      <c r="HS14" s="76">
        <f t="shared" si="588"/>
        <v>0</v>
      </c>
      <c r="HT14" s="76"/>
      <c r="HU14" s="76">
        <f t="shared" si="589"/>
        <v>0</v>
      </c>
      <c r="HV14" s="77">
        <f t="shared" si="590"/>
        <v>0</v>
      </c>
      <c r="HW14" s="75">
        <f t="shared" si="591"/>
        <v>0</v>
      </c>
      <c r="HX14" s="76">
        <f t="shared" si="592"/>
        <v>0</v>
      </c>
      <c r="HY14" s="76">
        <f t="shared" si="593"/>
        <v>0</v>
      </c>
      <c r="HZ14" s="76">
        <f t="shared" si="594"/>
        <v>0</v>
      </c>
      <c r="IA14" s="76"/>
      <c r="IB14" s="76">
        <f t="shared" si="595"/>
        <v>0</v>
      </c>
      <c r="IC14" s="77">
        <f t="shared" si="596"/>
        <v>0</v>
      </c>
      <c r="ID14" s="75">
        <f t="shared" si="597"/>
        <v>0</v>
      </c>
      <c r="IE14" s="76">
        <f t="shared" si="598"/>
        <v>0</v>
      </c>
      <c r="IF14" s="76">
        <f t="shared" si="599"/>
        <v>0</v>
      </c>
      <c r="IG14" s="76">
        <f t="shared" si="600"/>
        <v>0</v>
      </c>
      <c r="IH14" s="76"/>
      <c r="II14" s="76">
        <f t="shared" si="601"/>
        <v>0</v>
      </c>
      <c r="IJ14" s="77">
        <f t="shared" si="602"/>
        <v>0</v>
      </c>
      <c r="IK14" s="75">
        <f t="shared" si="603"/>
        <v>0</v>
      </c>
      <c r="IL14" s="76">
        <f t="shared" si="604"/>
        <v>0</v>
      </c>
      <c r="IM14" s="76">
        <f t="shared" si="605"/>
        <v>0</v>
      </c>
      <c r="IN14" s="76">
        <f t="shared" si="606"/>
        <v>0</v>
      </c>
      <c r="IO14" s="76"/>
      <c r="IP14" s="76">
        <f t="shared" si="607"/>
        <v>0</v>
      </c>
      <c r="IQ14" s="77">
        <f t="shared" si="608"/>
        <v>0</v>
      </c>
      <c r="IR14" s="75">
        <f t="shared" si="609"/>
        <v>0</v>
      </c>
      <c r="IS14" s="76">
        <f t="shared" si="610"/>
        <v>0</v>
      </c>
      <c r="IT14" s="76">
        <f t="shared" si="611"/>
        <v>0</v>
      </c>
      <c r="IU14" s="76">
        <f t="shared" si="612"/>
        <v>0</v>
      </c>
      <c r="IV14" s="76"/>
      <c r="IW14" s="76">
        <f t="shared" si="613"/>
        <v>0</v>
      </c>
      <c r="IX14" s="77">
        <f t="shared" si="614"/>
        <v>0</v>
      </c>
      <c r="IY14" s="75">
        <f t="shared" si="615"/>
        <v>0</v>
      </c>
      <c r="IZ14" s="76">
        <f t="shared" si="616"/>
        <v>0</v>
      </c>
      <c r="JA14" s="76">
        <f t="shared" si="617"/>
        <v>0</v>
      </c>
      <c r="JB14" s="76">
        <f t="shared" si="618"/>
        <v>0</v>
      </c>
      <c r="JC14" s="76"/>
      <c r="JD14" s="76">
        <f t="shared" si="619"/>
        <v>0</v>
      </c>
      <c r="JE14" s="77">
        <f t="shared" si="620"/>
        <v>0</v>
      </c>
      <c r="JF14" s="75">
        <f t="shared" si="621"/>
        <v>0</v>
      </c>
      <c r="JG14" s="76">
        <f t="shared" si="622"/>
        <v>0</v>
      </c>
      <c r="JH14" s="76">
        <f t="shared" si="623"/>
        <v>0</v>
      </c>
      <c r="JI14" s="76">
        <f t="shared" si="624"/>
        <v>0</v>
      </c>
      <c r="JJ14" s="76"/>
      <c r="JK14" s="76">
        <f t="shared" si="625"/>
        <v>0</v>
      </c>
      <c r="JL14" s="77">
        <f t="shared" si="626"/>
        <v>0</v>
      </c>
      <c r="JM14" s="75">
        <f t="shared" si="627"/>
        <v>0</v>
      </c>
      <c r="JN14" s="76">
        <f t="shared" si="628"/>
        <v>0</v>
      </c>
      <c r="JO14" s="76">
        <f t="shared" si="629"/>
        <v>0</v>
      </c>
      <c r="JP14" s="76">
        <f t="shared" si="630"/>
        <v>0</v>
      </c>
      <c r="JQ14" s="76"/>
      <c r="JR14" s="76">
        <f t="shared" si="631"/>
        <v>0</v>
      </c>
      <c r="JS14" s="77">
        <f t="shared" si="632"/>
        <v>0</v>
      </c>
      <c r="JT14" s="75">
        <f t="shared" si="633"/>
        <v>0</v>
      </c>
      <c r="JU14" s="76">
        <f t="shared" si="634"/>
        <v>0</v>
      </c>
      <c r="JV14" s="76">
        <f t="shared" si="635"/>
        <v>0</v>
      </c>
      <c r="JW14" s="76">
        <f t="shared" si="636"/>
        <v>0</v>
      </c>
      <c r="JX14" s="76"/>
      <c r="JY14" s="76">
        <f t="shared" si="637"/>
        <v>0</v>
      </c>
      <c r="JZ14" s="77">
        <f t="shared" si="638"/>
        <v>0</v>
      </c>
      <c r="KA14" s="75">
        <f t="shared" si="639"/>
        <v>0</v>
      </c>
      <c r="KB14" s="76">
        <f t="shared" si="640"/>
        <v>0</v>
      </c>
      <c r="KC14" s="76">
        <f t="shared" si="641"/>
        <v>0</v>
      </c>
      <c r="KD14" s="76">
        <f t="shared" si="642"/>
        <v>0</v>
      </c>
      <c r="KE14" s="76"/>
      <c r="KF14" s="76">
        <f t="shared" si="643"/>
        <v>0</v>
      </c>
      <c r="KG14" s="77">
        <f t="shared" si="644"/>
        <v>0</v>
      </c>
      <c r="KH14" s="75">
        <f t="shared" si="645"/>
        <v>0</v>
      </c>
      <c r="KI14" s="76">
        <f t="shared" si="646"/>
        <v>0</v>
      </c>
      <c r="KJ14" s="76">
        <f t="shared" si="647"/>
        <v>0</v>
      </c>
      <c r="KK14" s="76">
        <f t="shared" si="648"/>
        <v>0</v>
      </c>
      <c r="KL14" s="76"/>
      <c r="KM14" s="76">
        <f t="shared" si="649"/>
        <v>0</v>
      </c>
      <c r="KN14" s="77">
        <f t="shared" si="650"/>
        <v>0</v>
      </c>
      <c r="KO14" s="75">
        <f t="shared" si="651"/>
        <v>0</v>
      </c>
      <c r="KP14" s="76">
        <f t="shared" si="652"/>
        <v>0</v>
      </c>
      <c r="KQ14" s="76">
        <f t="shared" si="653"/>
        <v>0</v>
      </c>
      <c r="KR14" s="76">
        <f t="shared" si="654"/>
        <v>0</v>
      </c>
      <c r="KS14" s="76"/>
      <c r="KT14" s="76">
        <f t="shared" si="655"/>
        <v>0</v>
      </c>
      <c r="KU14" s="77">
        <f t="shared" si="656"/>
        <v>0</v>
      </c>
      <c r="KV14" s="75">
        <f t="shared" si="657"/>
        <v>0</v>
      </c>
      <c r="KW14" s="76">
        <f t="shared" si="658"/>
        <v>0</v>
      </c>
      <c r="KX14" s="76">
        <f t="shared" si="659"/>
        <v>0</v>
      </c>
      <c r="KY14" s="76">
        <f t="shared" si="660"/>
        <v>0</v>
      </c>
      <c r="KZ14" s="76"/>
      <c r="LA14" s="76">
        <f t="shared" si="661"/>
        <v>0</v>
      </c>
      <c r="LB14" s="77">
        <f t="shared" si="662"/>
        <v>0</v>
      </c>
      <c r="LC14" s="75">
        <f t="shared" si="663"/>
        <v>0</v>
      </c>
      <c r="LD14" s="76">
        <f t="shared" si="664"/>
        <v>0</v>
      </c>
      <c r="LE14" s="76">
        <f t="shared" si="665"/>
        <v>0</v>
      </c>
      <c r="LF14" s="76">
        <f t="shared" si="666"/>
        <v>0</v>
      </c>
      <c r="LG14" s="76"/>
      <c r="LH14" s="76">
        <f t="shared" si="667"/>
        <v>0</v>
      </c>
      <c r="LI14" s="77">
        <f t="shared" si="668"/>
        <v>0</v>
      </c>
      <c r="LJ14" s="75">
        <f t="shared" si="669"/>
        <v>0</v>
      </c>
      <c r="LK14" s="76">
        <f t="shared" si="670"/>
        <v>0</v>
      </c>
      <c r="LL14" s="76">
        <f t="shared" si="671"/>
        <v>0</v>
      </c>
      <c r="LM14" s="76">
        <f t="shared" si="672"/>
        <v>0</v>
      </c>
      <c r="LN14" s="76"/>
      <c r="LO14" s="76">
        <f t="shared" si="673"/>
        <v>0</v>
      </c>
      <c r="LP14" s="77">
        <f t="shared" si="674"/>
        <v>0</v>
      </c>
      <c r="LQ14" s="75">
        <f t="shared" si="675"/>
        <v>0</v>
      </c>
      <c r="LR14" s="76">
        <f t="shared" si="676"/>
        <v>0</v>
      </c>
      <c r="LS14" s="76">
        <f t="shared" si="677"/>
        <v>0</v>
      </c>
      <c r="LT14" s="76">
        <f t="shared" si="678"/>
        <v>0</v>
      </c>
      <c r="LU14" s="76"/>
      <c r="LV14" s="76">
        <f t="shared" si="679"/>
        <v>0</v>
      </c>
      <c r="LW14" s="77">
        <f t="shared" si="680"/>
        <v>0</v>
      </c>
      <c r="LX14" s="75">
        <f t="shared" si="681"/>
        <v>0</v>
      </c>
      <c r="LY14" s="76">
        <f t="shared" si="682"/>
        <v>0</v>
      </c>
      <c r="LZ14" s="76">
        <f t="shared" si="683"/>
        <v>0</v>
      </c>
      <c r="MA14" s="76">
        <f t="shared" si="684"/>
        <v>0</v>
      </c>
      <c r="MB14" s="76"/>
      <c r="MC14" s="76">
        <f t="shared" si="685"/>
        <v>0</v>
      </c>
      <c r="MD14" s="77">
        <f t="shared" si="686"/>
        <v>0</v>
      </c>
      <c r="ME14" s="75">
        <f t="shared" si="687"/>
        <v>0</v>
      </c>
      <c r="MF14" s="76">
        <f t="shared" si="688"/>
        <v>0</v>
      </c>
      <c r="MG14" s="76">
        <f t="shared" si="689"/>
        <v>0</v>
      </c>
      <c r="MH14" s="76">
        <f t="shared" si="690"/>
        <v>0</v>
      </c>
      <c r="MI14" s="76"/>
      <c r="MJ14" s="76">
        <f t="shared" si="691"/>
        <v>0</v>
      </c>
      <c r="MK14" s="77">
        <f t="shared" si="692"/>
        <v>0</v>
      </c>
      <c r="ML14" s="75">
        <f t="shared" si="693"/>
        <v>0</v>
      </c>
      <c r="MM14" s="76">
        <f t="shared" si="694"/>
        <v>0</v>
      </c>
      <c r="MN14" s="76">
        <f t="shared" si="695"/>
        <v>0</v>
      </c>
      <c r="MO14" s="76">
        <f t="shared" si="696"/>
        <v>0</v>
      </c>
      <c r="MP14" s="76"/>
      <c r="MQ14" s="76">
        <f t="shared" si="697"/>
        <v>0</v>
      </c>
      <c r="MR14" s="77">
        <f t="shared" si="698"/>
        <v>0</v>
      </c>
      <c r="MS14" s="75">
        <f t="shared" si="699"/>
        <v>0</v>
      </c>
      <c r="MT14" s="76">
        <f t="shared" si="700"/>
        <v>0</v>
      </c>
      <c r="MU14" s="76">
        <f t="shared" si="701"/>
        <v>0</v>
      </c>
      <c r="MV14" s="76">
        <f t="shared" si="702"/>
        <v>0</v>
      </c>
      <c r="MW14" s="76"/>
      <c r="MX14" s="76">
        <f t="shared" si="703"/>
        <v>0</v>
      </c>
      <c r="MY14" s="77">
        <f t="shared" si="704"/>
        <v>0</v>
      </c>
      <c r="MZ14" s="75">
        <f t="shared" si="705"/>
        <v>0</v>
      </c>
      <c r="NA14" s="76">
        <f t="shared" si="706"/>
        <v>0</v>
      </c>
      <c r="NB14" s="76">
        <f t="shared" si="707"/>
        <v>0</v>
      </c>
      <c r="NC14" s="76">
        <f t="shared" si="708"/>
        <v>0</v>
      </c>
      <c r="ND14" s="76"/>
      <c r="NE14" s="76">
        <f t="shared" si="709"/>
        <v>0</v>
      </c>
      <c r="NF14" s="77">
        <f t="shared" si="710"/>
        <v>0</v>
      </c>
      <c r="NG14" s="75">
        <f t="shared" si="711"/>
        <v>0</v>
      </c>
      <c r="NH14" s="76">
        <f t="shared" si="712"/>
        <v>0</v>
      </c>
      <c r="NI14" s="76">
        <f t="shared" si="713"/>
        <v>0</v>
      </c>
      <c r="NJ14" s="76">
        <f t="shared" si="714"/>
        <v>0</v>
      </c>
      <c r="NK14" s="76"/>
      <c r="NL14" s="76">
        <f t="shared" si="715"/>
        <v>0</v>
      </c>
      <c r="NM14" s="77">
        <f t="shared" si="716"/>
        <v>0</v>
      </c>
      <c r="NN14" s="75">
        <f t="shared" si="717"/>
        <v>0</v>
      </c>
      <c r="NO14" s="76">
        <f t="shared" si="718"/>
        <v>0</v>
      </c>
      <c r="NP14" s="76">
        <f t="shared" si="719"/>
        <v>0</v>
      </c>
      <c r="NQ14" s="76">
        <f t="shared" si="720"/>
        <v>0</v>
      </c>
      <c r="NR14" s="76"/>
      <c r="NS14" s="76">
        <f t="shared" si="721"/>
        <v>0</v>
      </c>
      <c r="NT14" s="77">
        <f t="shared" si="722"/>
        <v>0</v>
      </c>
      <c r="NU14" s="72"/>
      <c r="NV14" s="115">
        <f t="shared" si="835"/>
        <v>0</v>
      </c>
      <c r="NW14" s="115">
        <f t="shared" si="835"/>
        <v>0</v>
      </c>
      <c r="NX14" s="115">
        <f t="shared" si="835"/>
        <v>0</v>
      </c>
      <c r="NY14" s="115">
        <f t="shared" si="835"/>
        <v>0</v>
      </c>
      <c r="NZ14" s="115">
        <f t="shared" si="835"/>
        <v>0</v>
      </c>
      <c r="OA14" s="115">
        <f t="shared" si="835"/>
        <v>0</v>
      </c>
      <c r="OB14" s="115">
        <f t="shared" si="835"/>
        <v>0</v>
      </c>
      <c r="OC14" s="115">
        <f t="shared" si="835"/>
        <v>0</v>
      </c>
      <c r="OD14" s="115">
        <f t="shared" si="835"/>
        <v>0</v>
      </c>
      <c r="OE14" s="115">
        <f t="shared" si="835"/>
        <v>0</v>
      </c>
      <c r="OF14" s="115">
        <f t="shared" si="836"/>
        <v>0</v>
      </c>
      <c r="OG14" s="115">
        <f t="shared" si="836"/>
        <v>0</v>
      </c>
      <c r="OH14" s="115">
        <f t="shared" si="836"/>
        <v>0</v>
      </c>
      <c r="OI14" s="115">
        <f t="shared" si="836"/>
        <v>0</v>
      </c>
      <c r="OJ14" s="115">
        <f t="shared" si="836"/>
        <v>0</v>
      </c>
      <c r="OK14" s="115">
        <f t="shared" si="836"/>
        <v>0</v>
      </c>
      <c r="OL14" s="115">
        <f t="shared" si="836"/>
        <v>0</v>
      </c>
      <c r="OM14" s="115">
        <f t="shared" si="836"/>
        <v>0</v>
      </c>
      <c r="ON14" s="115">
        <f t="shared" si="836"/>
        <v>0</v>
      </c>
      <c r="OO14" s="115">
        <f t="shared" si="836"/>
        <v>0</v>
      </c>
      <c r="OP14" s="115">
        <f t="shared" si="836"/>
        <v>0</v>
      </c>
      <c r="OQ14" s="115">
        <f t="shared" si="834"/>
        <v>0</v>
      </c>
      <c r="OR14" s="115">
        <f t="shared" si="834"/>
        <v>0</v>
      </c>
      <c r="OS14" s="115">
        <f t="shared" si="834"/>
        <v>0</v>
      </c>
      <c r="OT14" s="115">
        <f t="shared" si="834"/>
        <v>0</v>
      </c>
      <c r="OU14" s="115">
        <f t="shared" si="834"/>
        <v>0</v>
      </c>
      <c r="OV14" s="115">
        <f t="shared" si="834"/>
        <v>0</v>
      </c>
      <c r="OW14" s="115">
        <f t="shared" si="834"/>
        <v>0</v>
      </c>
      <c r="OX14" s="115">
        <f t="shared" si="834"/>
        <v>0</v>
      </c>
      <c r="OY14" s="115">
        <f t="shared" si="834"/>
        <v>0</v>
      </c>
      <c r="OZ14" s="115">
        <f t="shared" si="834"/>
        <v>0</v>
      </c>
      <c r="PA14" s="115">
        <f t="shared" si="834"/>
        <v>0</v>
      </c>
      <c r="PB14" s="115">
        <f t="shared" si="834"/>
        <v>0</v>
      </c>
      <c r="PC14" s="115">
        <f t="shared" si="834"/>
        <v>0</v>
      </c>
      <c r="PD14" s="115">
        <f t="shared" si="834"/>
        <v>0</v>
      </c>
      <c r="PE14" s="115">
        <f t="shared" si="834"/>
        <v>0</v>
      </c>
      <c r="PF14" s="115">
        <f t="shared" si="834"/>
        <v>0</v>
      </c>
      <c r="PG14" s="115">
        <f t="shared" si="834"/>
        <v>0</v>
      </c>
      <c r="PH14" s="115">
        <f t="shared" si="834"/>
        <v>0</v>
      </c>
      <c r="PI14" s="115">
        <f t="shared" si="834"/>
        <v>0</v>
      </c>
      <c r="PJ14" s="115">
        <f t="shared" si="834"/>
        <v>0</v>
      </c>
      <c r="PK14" s="115">
        <f t="shared" si="834"/>
        <v>0</v>
      </c>
      <c r="PL14" s="115">
        <f t="shared" si="834"/>
        <v>0</v>
      </c>
      <c r="PM14" s="115">
        <f t="shared" si="834"/>
        <v>0</v>
      </c>
      <c r="PN14" s="115">
        <f t="shared" si="834"/>
        <v>0</v>
      </c>
      <c r="PO14" s="115">
        <f t="shared" si="834"/>
        <v>0</v>
      </c>
      <c r="PP14" s="115">
        <f t="shared" si="834"/>
        <v>0</v>
      </c>
      <c r="PQ14" s="115">
        <f t="shared" si="834"/>
        <v>0</v>
      </c>
      <c r="PR14" s="115">
        <f t="shared" si="834"/>
        <v>0</v>
      </c>
      <c r="PS14" s="115">
        <f t="shared" si="834"/>
        <v>0</v>
      </c>
      <c r="PT14" s="115">
        <f t="shared" si="834"/>
        <v>0</v>
      </c>
      <c r="PU14" s="116">
        <f t="shared" si="830"/>
        <v>0</v>
      </c>
      <c r="PV14" s="116"/>
      <c r="PW14" s="76">
        <f t="shared" si="726"/>
        <v>0</v>
      </c>
      <c r="PX14" s="76">
        <f t="shared" si="727"/>
        <v>0</v>
      </c>
      <c r="PY14" s="76">
        <f t="shared" si="728"/>
        <v>0</v>
      </c>
      <c r="PZ14" s="76">
        <f t="shared" si="729"/>
        <v>0</v>
      </c>
      <c r="QA14" s="76">
        <f t="shared" si="730"/>
        <v>0</v>
      </c>
      <c r="QB14" s="76">
        <f t="shared" si="731"/>
        <v>0</v>
      </c>
      <c r="QC14" s="76">
        <f t="shared" si="732"/>
        <v>0</v>
      </c>
      <c r="QD14" s="76">
        <f t="shared" si="733"/>
        <v>0</v>
      </c>
      <c r="QE14" s="76">
        <f t="shared" si="734"/>
        <v>0</v>
      </c>
      <c r="QF14" s="76">
        <f t="shared" si="735"/>
        <v>0</v>
      </c>
      <c r="QG14" s="76">
        <f t="shared" si="736"/>
        <v>0</v>
      </c>
      <c r="QH14" s="76">
        <f t="shared" si="737"/>
        <v>0</v>
      </c>
      <c r="QI14" s="76">
        <f t="shared" si="738"/>
        <v>0</v>
      </c>
      <c r="QJ14" s="76">
        <f t="shared" si="739"/>
        <v>0</v>
      </c>
      <c r="QK14" s="76">
        <f t="shared" si="740"/>
        <v>0</v>
      </c>
      <c r="QL14" s="76">
        <f t="shared" si="741"/>
        <v>0</v>
      </c>
      <c r="QM14" s="76">
        <f t="shared" si="742"/>
        <v>0</v>
      </c>
      <c r="QN14" s="76">
        <f t="shared" si="743"/>
        <v>0</v>
      </c>
      <c r="QO14" s="76">
        <f t="shared" si="744"/>
        <v>0</v>
      </c>
      <c r="QP14" s="76">
        <f t="shared" si="745"/>
        <v>0</v>
      </c>
      <c r="QQ14" s="76">
        <f t="shared" si="746"/>
        <v>0</v>
      </c>
      <c r="QR14" s="76">
        <f t="shared" si="747"/>
        <v>0</v>
      </c>
      <c r="QS14" s="76">
        <f t="shared" si="748"/>
        <v>0</v>
      </c>
      <c r="QT14" s="76">
        <f t="shared" si="749"/>
        <v>0</v>
      </c>
      <c r="QU14" s="76">
        <f t="shared" si="750"/>
        <v>0</v>
      </c>
      <c r="QV14" s="76">
        <f t="shared" si="751"/>
        <v>0</v>
      </c>
      <c r="QW14" s="76">
        <f t="shared" si="752"/>
        <v>0</v>
      </c>
      <c r="QX14" s="76">
        <f t="shared" si="753"/>
        <v>0</v>
      </c>
      <c r="QY14" s="76">
        <f t="shared" si="754"/>
        <v>0</v>
      </c>
      <c r="QZ14" s="76">
        <f t="shared" si="755"/>
        <v>0</v>
      </c>
      <c r="RA14" s="76">
        <f t="shared" si="756"/>
        <v>0</v>
      </c>
      <c r="RB14" s="76">
        <f t="shared" si="757"/>
        <v>0</v>
      </c>
      <c r="RC14" s="76">
        <f t="shared" si="758"/>
        <v>0</v>
      </c>
      <c r="RD14" s="76">
        <f t="shared" si="759"/>
        <v>0</v>
      </c>
      <c r="RE14" s="76">
        <f t="shared" si="760"/>
        <v>0</v>
      </c>
      <c r="RF14" s="76">
        <f t="shared" si="761"/>
        <v>0</v>
      </c>
      <c r="RG14" s="76">
        <f t="shared" si="762"/>
        <v>0</v>
      </c>
      <c r="RH14" s="76">
        <f t="shared" si="763"/>
        <v>0</v>
      </c>
      <c r="RI14" s="76">
        <f t="shared" si="764"/>
        <v>0</v>
      </c>
      <c r="RJ14" s="76">
        <f t="shared" si="765"/>
        <v>0</v>
      </c>
      <c r="RK14" s="76">
        <f t="shared" si="766"/>
        <v>0</v>
      </c>
      <c r="RL14" s="76">
        <f t="shared" si="767"/>
        <v>0</v>
      </c>
      <c r="RM14" s="76">
        <f t="shared" si="768"/>
        <v>0</v>
      </c>
      <c r="RN14" s="76">
        <f t="shared" si="769"/>
        <v>0</v>
      </c>
      <c r="RO14" s="76">
        <f t="shared" si="770"/>
        <v>0</v>
      </c>
      <c r="RP14" s="76">
        <f t="shared" si="771"/>
        <v>0</v>
      </c>
      <c r="RQ14" s="76">
        <f t="shared" si="772"/>
        <v>0</v>
      </c>
      <c r="RR14" s="76">
        <f t="shared" si="773"/>
        <v>0</v>
      </c>
      <c r="RS14" s="76">
        <f t="shared" si="774"/>
        <v>0</v>
      </c>
      <c r="RT14" s="76">
        <f t="shared" si="775"/>
        <v>0</v>
      </c>
      <c r="RU14" s="76">
        <f t="shared" si="776"/>
        <v>0</v>
      </c>
      <c r="RW14" s="115">
        <f t="shared" si="831"/>
        <v>0</v>
      </c>
      <c r="RX14" s="115">
        <f t="shared" si="777"/>
        <v>0</v>
      </c>
      <c r="RY14" s="115">
        <f t="shared" si="778"/>
        <v>0</v>
      </c>
      <c r="RZ14" s="115">
        <f t="shared" si="779"/>
        <v>0</v>
      </c>
      <c r="SA14" s="115">
        <f t="shared" si="780"/>
        <v>0</v>
      </c>
      <c r="SB14" s="115">
        <f t="shared" si="781"/>
        <v>0</v>
      </c>
      <c r="SC14" s="115">
        <f t="shared" si="782"/>
        <v>0</v>
      </c>
      <c r="SD14" s="115">
        <f t="shared" si="783"/>
        <v>0</v>
      </c>
      <c r="SE14" s="115">
        <f t="shared" si="784"/>
        <v>0</v>
      </c>
      <c r="SF14" s="115">
        <f t="shared" si="785"/>
        <v>0</v>
      </c>
      <c r="SG14" s="115">
        <f t="shared" si="786"/>
        <v>0</v>
      </c>
      <c r="SH14" s="115">
        <f t="shared" si="787"/>
        <v>0</v>
      </c>
      <c r="SI14" s="115">
        <f t="shared" si="788"/>
        <v>0</v>
      </c>
      <c r="SJ14" s="115">
        <f t="shared" si="789"/>
        <v>0</v>
      </c>
      <c r="SK14" s="115">
        <f t="shared" si="790"/>
        <v>0</v>
      </c>
      <c r="SL14" s="115">
        <f t="shared" si="791"/>
        <v>0</v>
      </c>
      <c r="SM14" s="115">
        <f t="shared" si="792"/>
        <v>0</v>
      </c>
      <c r="SN14" s="115">
        <f t="shared" si="793"/>
        <v>0</v>
      </c>
      <c r="SO14" s="115">
        <f t="shared" si="794"/>
        <v>0</v>
      </c>
      <c r="SP14" s="115">
        <f t="shared" si="795"/>
        <v>0</v>
      </c>
      <c r="SQ14" s="115">
        <f t="shared" si="796"/>
        <v>0</v>
      </c>
      <c r="SR14" s="115">
        <f t="shared" si="797"/>
        <v>0</v>
      </c>
      <c r="SS14" s="115">
        <f t="shared" si="798"/>
        <v>0</v>
      </c>
      <c r="ST14" s="115">
        <f t="shared" si="799"/>
        <v>0</v>
      </c>
      <c r="SU14" s="115">
        <f t="shared" si="800"/>
        <v>0</v>
      </c>
      <c r="SV14" s="115">
        <f t="shared" si="801"/>
        <v>0</v>
      </c>
      <c r="SW14" s="115">
        <f t="shared" si="802"/>
        <v>0</v>
      </c>
      <c r="SX14" s="115">
        <f t="shared" si="803"/>
        <v>0</v>
      </c>
      <c r="SY14" s="115">
        <f t="shared" si="804"/>
        <v>0</v>
      </c>
      <c r="SZ14" s="115">
        <f t="shared" si="805"/>
        <v>0</v>
      </c>
      <c r="TA14" s="115">
        <f t="shared" si="806"/>
        <v>0</v>
      </c>
      <c r="TB14" s="115">
        <f t="shared" si="807"/>
        <v>0</v>
      </c>
      <c r="TC14" s="115">
        <f t="shared" si="808"/>
        <v>0</v>
      </c>
      <c r="TD14" s="115">
        <f t="shared" si="809"/>
        <v>0</v>
      </c>
      <c r="TE14" s="115">
        <f t="shared" si="810"/>
        <v>0</v>
      </c>
      <c r="TF14" s="115">
        <f t="shared" si="811"/>
        <v>0</v>
      </c>
      <c r="TG14" s="115">
        <f t="shared" si="812"/>
        <v>0</v>
      </c>
      <c r="TH14" s="115">
        <f t="shared" si="813"/>
        <v>0</v>
      </c>
      <c r="TI14" s="115">
        <f t="shared" si="814"/>
        <v>0</v>
      </c>
      <c r="TJ14" s="115">
        <f t="shared" si="815"/>
        <v>0</v>
      </c>
      <c r="TK14" s="115">
        <f t="shared" si="816"/>
        <v>0</v>
      </c>
      <c r="TL14" s="115">
        <f t="shared" si="817"/>
        <v>0</v>
      </c>
      <c r="TM14" s="115">
        <f t="shared" si="818"/>
        <v>0</v>
      </c>
      <c r="TN14" s="115">
        <f t="shared" si="819"/>
        <v>0</v>
      </c>
      <c r="TO14" s="115">
        <f t="shared" si="820"/>
        <v>0</v>
      </c>
      <c r="TP14" s="115">
        <f t="shared" si="821"/>
        <v>0</v>
      </c>
      <c r="TQ14" s="115">
        <f t="shared" si="822"/>
        <v>0</v>
      </c>
      <c r="TR14" s="115">
        <f t="shared" si="823"/>
        <v>0</v>
      </c>
      <c r="TS14" s="115">
        <f t="shared" si="824"/>
        <v>0</v>
      </c>
      <c r="TT14" s="115">
        <f t="shared" si="825"/>
        <v>0</v>
      </c>
      <c r="TU14" s="115">
        <f t="shared" si="826"/>
        <v>0</v>
      </c>
      <c r="TV14" s="116">
        <f t="shared" si="832"/>
        <v>0</v>
      </c>
    </row>
    <row r="15" spans="1:542" x14ac:dyDescent="0.25">
      <c r="A15" s="68" t="str">
        <f t="shared" si="412"/>
        <v>Anteil 36/70 FN13 VN13</v>
      </c>
      <c r="B15" s="68">
        <f t="shared" si="833"/>
        <v>36</v>
      </c>
      <c r="C15" s="68">
        <f t="shared" si="827"/>
        <v>36</v>
      </c>
      <c r="D15" s="69">
        <v>13</v>
      </c>
      <c r="E15" s="69" t="s">
        <v>1540</v>
      </c>
      <c r="F15" s="68" t="str">
        <f t="shared" si="413"/>
        <v>Sehr geehrte Frau Mag. FN13</v>
      </c>
      <c r="H15" s="68" t="str">
        <f t="shared" si="414"/>
        <v>Mag. VN13</v>
      </c>
      <c r="I15" s="69" t="s">
        <v>1539</v>
      </c>
      <c r="J15" s="70" t="s">
        <v>1557</v>
      </c>
      <c r="K15" s="71" t="s">
        <v>1614</v>
      </c>
      <c r="M15" s="68" t="str">
        <f t="shared" si="415"/>
        <v>FN13</v>
      </c>
      <c r="N15" s="69">
        <v>9821</v>
      </c>
      <c r="O15" s="68" t="str">
        <f t="shared" si="416"/>
        <v>Obervellach</v>
      </c>
      <c r="Q15" s="72"/>
      <c r="S15" s="69" t="str">
        <f t="shared" si="828"/>
        <v>VN13.FN13@un.org</v>
      </c>
      <c r="V15" s="68" t="str">
        <f t="shared" si="417"/>
        <v xml:space="preserve">    </v>
      </c>
      <c r="Z15" s="71">
        <v>1</v>
      </c>
      <c r="AA15" s="74">
        <f t="shared" si="418"/>
        <v>0</v>
      </c>
      <c r="AB15" s="75">
        <f t="shared" si="829"/>
        <v>0</v>
      </c>
      <c r="AC15" s="76">
        <v>0</v>
      </c>
      <c r="AD15" s="76">
        <f t="shared" si="419"/>
        <v>0</v>
      </c>
      <c r="AE15" s="76">
        <f t="shared" si="420"/>
        <v>0</v>
      </c>
      <c r="AF15" s="76"/>
      <c r="AG15" s="76">
        <f t="shared" si="421"/>
        <v>0</v>
      </c>
      <c r="AH15" s="77">
        <f t="shared" si="422"/>
        <v>0</v>
      </c>
      <c r="AI15" s="75">
        <f t="shared" si="423"/>
        <v>0</v>
      </c>
      <c r="AJ15" s="76">
        <f t="shared" si="424"/>
        <v>0</v>
      </c>
      <c r="AK15" s="76">
        <f t="shared" si="425"/>
        <v>0</v>
      </c>
      <c r="AL15" s="76">
        <f t="shared" si="426"/>
        <v>0</v>
      </c>
      <c r="AM15" s="76"/>
      <c r="AN15" s="76">
        <f t="shared" si="427"/>
        <v>0</v>
      </c>
      <c r="AO15" s="77">
        <f t="shared" si="428"/>
        <v>0</v>
      </c>
      <c r="AP15" s="75">
        <f t="shared" si="429"/>
        <v>0</v>
      </c>
      <c r="AQ15" s="76">
        <f t="shared" si="430"/>
        <v>0</v>
      </c>
      <c r="AR15" s="76">
        <f t="shared" si="431"/>
        <v>0</v>
      </c>
      <c r="AS15" s="76">
        <f t="shared" si="432"/>
        <v>0</v>
      </c>
      <c r="AT15" s="76"/>
      <c r="AU15" s="76">
        <f t="shared" si="433"/>
        <v>0</v>
      </c>
      <c r="AV15" s="77">
        <f t="shared" si="434"/>
        <v>0</v>
      </c>
      <c r="AW15" s="75">
        <f t="shared" si="435"/>
        <v>0</v>
      </c>
      <c r="AX15" s="76">
        <f t="shared" si="436"/>
        <v>0</v>
      </c>
      <c r="AY15" s="76">
        <f t="shared" si="437"/>
        <v>0</v>
      </c>
      <c r="AZ15" s="76">
        <f t="shared" si="438"/>
        <v>0</v>
      </c>
      <c r="BA15" s="76"/>
      <c r="BB15" s="76">
        <f t="shared" si="439"/>
        <v>0</v>
      </c>
      <c r="BC15" s="77">
        <f t="shared" si="440"/>
        <v>0</v>
      </c>
      <c r="BD15" s="75">
        <f t="shared" si="441"/>
        <v>0</v>
      </c>
      <c r="BE15" s="76">
        <f t="shared" si="442"/>
        <v>0</v>
      </c>
      <c r="BF15" s="76">
        <f t="shared" si="443"/>
        <v>0</v>
      </c>
      <c r="BG15" s="76">
        <f t="shared" si="444"/>
        <v>0</v>
      </c>
      <c r="BH15" s="76"/>
      <c r="BI15" s="76">
        <f t="shared" si="445"/>
        <v>0</v>
      </c>
      <c r="BJ15" s="77">
        <f t="shared" si="446"/>
        <v>0</v>
      </c>
      <c r="BK15" s="75">
        <f t="shared" si="447"/>
        <v>0</v>
      </c>
      <c r="BL15" s="76">
        <f t="shared" si="448"/>
        <v>0</v>
      </c>
      <c r="BM15" s="76">
        <f t="shared" si="449"/>
        <v>0</v>
      </c>
      <c r="BN15" s="76">
        <f t="shared" si="450"/>
        <v>0</v>
      </c>
      <c r="BO15" s="76"/>
      <c r="BP15" s="76">
        <f t="shared" si="451"/>
        <v>0</v>
      </c>
      <c r="BQ15" s="77">
        <f t="shared" si="452"/>
        <v>0</v>
      </c>
      <c r="BR15" s="75">
        <f t="shared" si="453"/>
        <v>0</v>
      </c>
      <c r="BS15" s="76">
        <f t="shared" si="454"/>
        <v>0</v>
      </c>
      <c r="BT15" s="76">
        <f t="shared" si="455"/>
        <v>0</v>
      </c>
      <c r="BU15" s="76">
        <f t="shared" si="456"/>
        <v>0</v>
      </c>
      <c r="BV15" s="76"/>
      <c r="BW15" s="76">
        <f t="shared" si="457"/>
        <v>0</v>
      </c>
      <c r="BX15" s="77">
        <f t="shared" si="458"/>
        <v>0</v>
      </c>
      <c r="BY15" s="75">
        <f t="shared" si="459"/>
        <v>0</v>
      </c>
      <c r="BZ15" s="76">
        <f t="shared" si="460"/>
        <v>0</v>
      </c>
      <c r="CA15" s="76">
        <f t="shared" si="461"/>
        <v>0</v>
      </c>
      <c r="CB15" s="76">
        <f t="shared" si="462"/>
        <v>0</v>
      </c>
      <c r="CC15" s="76"/>
      <c r="CD15" s="76">
        <f t="shared" si="463"/>
        <v>0</v>
      </c>
      <c r="CE15" s="77">
        <f t="shared" si="464"/>
        <v>0</v>
      </c>
      <c r="CF15" s="75">
        <f t="shared" si="465"/>
        <v>0</v>
      </c>
      <c r="CG15" s="76">
        <f t="shared" si="466"/>
        <v>0</v>
      </c>
      <c r="CH15" s="76">
        <f t="shared" si="467"/>
        <v>0</v>
      </c>
      <c r="CI15" s="76">
        <f t="shared" si="468"/>
        <v>0</v>
      </c>
      <c r="CJ15" s="76"/>
      <c r="CK15" s="76">
        <f t="shared" si="469"/>
        <v>0</v>
      </c>
      <c r="CL15" s="77">
        <f t="shared" si="470"/>
        <v>0</v>
      </c>
      <c r="CM15" s="75">
        <f t="shared" si="471"/>
        <v>0</v>
      </c>
      <c r="CN15" s="76">
        <f t="shared" si="472"/>
        <v>0</v>
      </c>
      <c r="CO15" s="76">
        <f t="shared" si="473"/>
        <v>0</v>
      </c>
      <c r="CP15" s="76">
        <f t="shared" si="474"/>
        <v>0</v>
      </c>
      <c r="CQ15" s="76"/>
      <c r="CR15" s="76">
        <f t="shared" si="475"/>
        <v>0</v>
      </c>
      <c r="CS15" s="77">
        <f t="shared" si="476"/>
        <v>0</v>
      </c>
      <c r="CT15" s="75">
        <f t="shared" si="477"/>
        <v>0</v>
      </c>
      <c r="CU15" s="76">
        <f t="shared" si="478"/>
        <v>0</v>
      </c>
      <c r="CV15" s="76">
        <f t="shared" si="479"/>
        <v>0</v>
      </c>
      <c r="CW15" s="76">
        <f t="shared" si="480"/>
        <v>0</v>
      </c>
      <c r="CX15" s="76"/>
      <c r="CY15" s="76">
        <f t="shared" si="481"/>
        <v>0</v>
      </c>
      <c r="CZ15" s="77">
        <f t="shared" si="482"/>
        <v>0</v>
      </c>
      <c r="DA15" s="75">
        <f t="shared" si="483"/>
        <v>0</v>
      </c>
      <c r="DB15" s="76">
        <f t="shared" si="484"/>
        <v>0</v>
      </c>
      <c r="DC15" s="76">
        <f t="shared" si="485"/>
        <v>0</v>
      </c>
      <c r="DD15" s="76">
        <f t="shared" si="486"/>
        <v>0</v>
      </c>
      <c r="DE15" s="76"/>
      <c r="DF15" s="76">
        <f t="shared" si="487"/>
        <v>0</v>
      </c>
      <c r="DG15" s="77">
        <f t="shared" si="488"/>
        <v>0</v>
      </c>
      <c r="DH15" s="75">
        <f t="shared" si="489"/>
        <v>0</v>
      </c>
      <c r="DI15" s="76">
        <f t="shared" si="490"/>
        <v>0</v>
      </c>
      <c r="DJ15" s="76">
        <f t="shared" si="491"/>
        <v>0</v>
      </c>
      <c r="DK15" s="76">
        <f t="shared" si="492"/>
        <v>0</v>
      </c>
      <c r="DL15" s="76"/>
      <c r="DM15" s="76">
        <f t="shared" si="493"/>
        <v>0</v>
      </c>
      <c r="DN15" s="77">
        <f t="shared" si="494"/>
        <v>0</v>
      </c>
      <c r="DO15" s="75">
        <f t="shared" si="495"/>
        <v>0</v>
      </c>
      <c r="DP15" s="76">
        <f t="shared" si="496"/>
        <v>0</v>
      </c>
      <c r="DQ15" s="76">
        <f t="shared" si="497"/>
        <v>0</v>
      </c>
      <c r="DR15" s="76">
        <f t="shared" si="498"/>
        <v>0</v>
      </c>
      <c r="DS15" s="76"/>
      <c r="DT15" s="76">
        <f t="shared" si="499"/>
        <v>0</v>
      </c>
      <c r="DU15" s="77">
        <f t="shared" si="500"/>
        <v>0</v>
      </c>
      <c r="DV15" s="75">
        <f t="shared" si="501"/>
        <v>0</v>
      </c>
      <c r="DW15" s="76">
        <f t="shared" si="502"/>
        <v>0</v>
      </c>
      <c r="DX15" s="76">
        <f t="shared" si="503"/>
        <v>0</v>
      </c>
      <c r="DY15" s="76">
        <f t="shared" si="504"/>
        <v>0</v>
      </c>
      <c r="DZ15" s="76"/>
      <c r="EA15" s="76">
        <f t="shared" si="505"/>
        <v>0</v>
      </c>
      <c r="EB15" s="77">
        <f t="shared" si="506"/>
        <v>0</v>
      </c>
      <c r="EC15" s="75">
        <f t="shared" si="507"/>
        <v>0</v>
      </c>
      <c r="ED15" s="76">
        <f t="shared" si="508"/>
        <v>0</v>
      </c>
      <c r="EE15" s="76">
        <f t="shared" si="509"/>
        <v>0</v>
      </c>
      <c r="EF15" s="76">
        <f t="shared" si="510"/>
        <v>0</v>
      </c>
      <c r="EG15" s="76"/>
      <c r="EH15" s="76">
        <f t="shared" si="511"/>
        <v>0</v>
      </c>
      <c r="EI15" s="77">
        <f t="shared" si="512"/>
        <v>0</v>
      </c>
      <c r="EJ15" s="75">
        <f t="shared" si="513"/>
        <v>0</v>
      </c>
      <c r="EK15" s="76">
        <f t="shared" si="514"/>
        <v>0</v>
      </c>
      <c r="EL15" s="76">
        <f t="shared" si="515"/>
        <v>0</v>
      </c>
      <c r="EM15" s="76">
        <f t="shared" si="516"/>
        <v>0</v>
      </c>
      <c r="EN15" s="76"/>
      <c r="EO15" s="76">
        <f t="shared" si="517"/>
        <v>0</v>
      </c>
      <c r="EP15" s="77">
        <f t="shared" si="518"/>
        <v>0</v>
      </c>
      <c r="EQ15" s="75">
        <f t="shared" si="519"/>
        <v>0</v>
      </c>
      <c r="ER15" s="76">
        <f t="shared" si="520"/>
        <v>0</v>
      </c>
      <c r="ES15" s="76">
        <f t="shared" si="521"/>
        <v>0</v>
      </c>
      <c r="ET15" s="76">
        <f t="shared" si="522"/>
        <v>0</v>
      </c>
      <c r="EU15" s="76"/>
      <c r="EV15" s="76">
        <f t="shared" si="523"/>
        <v>0</v>
      </c>
      <c r="EW15" s="77">
        <f t="shared" si="524"/>
        <v>0</v>
      </c>
      <c r="EX15" s="75">
        <f t="shared" si="525"/>
        <v>0</v>
      </c>
      <c r="EY15" s="76">
        <f t="shared" si="526"/>
        <v>0</v>
      </c>
      <c r="EZ15" s="76">
        <f t="shared" si="527"/>
        <v>0</v>
      </c>
      <c r="FA15" s="76">
        <f t="shared" si="528"/>
        <v>0</v>
      </c>
      <c r="FB15" s="76"/>
      <c r="FC15" s="76">
        <f t="shared" si="529"/>
        <v>0</v>
      </c>
      <c r="FD15" s="77">
        <f t="shared" si="530"/>
        <v>0</v>
      </c>
      <c r="FE15" s="75">
        <f t="shared" si="531"/>
        <v>0</v>
      </c>
      <c r="FF15" s="76">
        <f t="shared" si="532"/>
        <v>0</v>
      </c>
      <c r="FG15" s="76">
        <f t="shared" si="533"/>
        <v>0</v>
      </c>
      <c r="FH15" s="76">
        <f t="shared" si="534"/>
        <v>0</v>
      </c>
      <c r="FI15" s="76"/>
      <c r="FJ15" s="76">
        <f t="shared" si="535"/>
        <v>0</v>
      </c>
      <c r="FK15" s="77">
        <f t="shared" si="536"/>
        <v>0</v>
      </c>
      <c r="FL15" s="75">
        <f t="shared" si="537"/>
        <v>0</v>
      </c>
      <c r="FM15" s="76">
        <f t="shared" si="538"/>
        <v>0</v>
      </c>
      <c r="FN15" s="76">
        <f t="shared" si="539"/>
        <v>0</v>
      </c>
      <c r="FO15" s="76">
        <f t="shared" si="540"/>
        <v>0</v>
      </c>
      <c r="FP15" s="76"/>
      <c r="FQ15" s="76">
        <f t="shared" si="541"/>
        <v>0</v>
      </c>
      <c r="FR15" s="77">
        <f t="shared" si="542"/>
        <v>0</v>
      </c>
      <c r="FS15" s="75">
        <f t="shared" si="543"/>
        <v>0</v>
      </c>
      <c r="FT15" s="76">
        <f t="shared" si="544"/>
        <v>0</v>
      </c>
      <c r="FU15" s="76">
        <f t="shared" si="545"/>
        <v>0</v>
      </c>
      <c r="FV15" s="76">
        <f t="shared" si="546"/>
        <v>0</v>
      </c>
      <c r="FW15" s="76"/>
      <c r="FX15" s="76">
        <f t="shared" si="547"/>
        <v>0</v>
      </c>
      <c r="FY15" s="77">
        <f t="shared" si="548"/>
        <v>0</v>
      </c>
      <c r="FZ15" s="75">
        <f t="shared" si="549"/>
        <v>0</v>
      </c>
      <c r="GA15" s="76">
        <f t="shared" si="550"/>
        <v>0</v>
      </c>
      <c r="GB15" s="76">
        <f t="shared" si="551"/>
        <v>0</v>
      </c>
      <c r="GC15" s="76">
        <f t="shared" si="552"/>
        <v>0</v>
      </c>
      <c r="GD15" s="76"/>
      <c r="GE15" s="76">
        <f t="shared" si="553"/>
        <v>0</v>
      </c>
      <c r="GF15" s="77">
        <f t="shared" si="554"/>
        <v>0</v>
      </c>
      <c r="GG15" s="75">
        <f t="shared" si="555"/>
        <v>0</v>
      </c>
      <c r="GH15" s="76">
        <f t="shared" si="556"/>
        <v>0</v>
      </c>
      <c r="GI15" s="76">
        <f t="shared" si="557"/>
        <v>0</v>
      </c>
      <c r="GJ15" s="76">
        <f t="shared" si="558"/>
        <v>0</v>
      </c>
      <c r="GK15" s="76"/>
      <c r="GL15" s="76">
        <f t="shared" si="559"/>
        <v>0</v>
      </c>
      <c r="GM15" s="77">
        <f t="shared" si="560"/>
        <v>0</v>
      </c>
      <c r="GN15" s="75">
        <f t="shared" si="561"/>
        <v>0</v>
      </c>
      <c r="GO15" s="76">
        <f t="shared" si="562"/>
        <v>0</v>
      </c>
      <c r="GP15" s="76">
        <f t="shared" si="563"/>
        <v>0</v>
      </c>
      <c r="GQ15" s="76">
        <f t="shared" si="564"/>
        <v>0</v>
      </c>
      <c r="GR15" s="76"/>
      <c r="GS15" s="76">
        <f t="shared" si="565"/>
        <v>0</v>
      </c>
      <c r="GT15" s="77">
        <f t="shared" si="566"/>
        <v>0</v>
      </c>
      <c r="GU15" s="75">
        <f t="shared" si="567"/>
        <v>0</v>
      </c>
      <c r="GV15" s="76">
        <f t="shared" si="568"/>
        <v>0</v>
      </c>
      <c r="GW15" s="76">
        <f t="shared" si="569"/>
        <v>0</v>
      </c>
      <c r="GX15" s="76">
        <f t="shared" si="570"/>
        <v>0</v>
      </c>
      <c r="GY15" s="76"/>
      <c r="GZ15" s="76">
        <f t="shared" si="571"/>
        <v>0</v>
      </c>
      <c r="HA15" s="77">
        <f t="shared" si="572"/>
        <v>0</v>
      </c>
      <c r="HB15" s="75">
        <f t="shared" si="573"/>
        <v>0</v>
      </c>
      <c r="HC15" s="76">
        <f t="shared" si="574"/>
        <v>0</v>
      </c>
      <c r="HD15" s="76">
        <f t="shared" si="575"/>
        <v>0</v>
      </c>
      <c r="HE15" s="76">
        <f t="shared" si="576"/>
        <v>0</v>
      </c>
      <c r="HF15" s="76"/>
      <c r="HG15" s="76">
        <f t="shared" si="577"/>
        <v>0</v>
      </c>
      <c r="HH15" s="77">
        <f t="shared" si="578"/>
        <v>0</v>
      </c>
      <c r="HI15" s="75">
        <f t="shared" si="579"/>
        <v>0</v>
      </c>
      <c r="HJ15" s="76">
        <f t="shared" si="580"/>
        <v>0</v>
      </c>
      <c r="HK15" s="76">
        <f t="shared" si="581"/>
        <v>0</v>
      </c>
      <c r="HL15" s="76">
        <f t="shared" si="582"/>
        <v>0</v>
      </c>
      <c r="HM15" s="76"/>
      <c r="HN15" s="76">
        <f t="shared" si="583"/>
        <v>0</v>
      </c>
      <c r="HO15" s="77">
        <f t="shared" si="584"/>
        <v>0</v>
      </c>
      <c r="HP15" s="75">
        <f t="shared" si="585"/>
        <v>0</v>
      </c>
      <c r="HQ15" s="76">
        <f t="shared" si="586"/>
        <v>0</v>
      </c>
      <c r="HR15" s="76">
        <f t="shared" si="587"/>
        <v>0</v>
      </c>
      <c r="HS15" s="76">
        <f t="shared" si="588"/>
        <v>0</v>
      </c>
      <c r="HT15" s="76"/>
      <c r="HU15" s="76">
        <f t="shared" si="589"/>
        <v>0</v>
      </c>
      <c r="HV15" s="77">
        <f t="shared" si="590"/>
        <v>0</v>
      </c>
      <c r="HW15" s="75">
        <f t="shared" si="591"/>
        <v>0</v>
      </c>
      <c r="HX15" s="76">
        <f t="shared" si="592"/>
        <v>0</v>
      </c>
      <c r="HY15" s="76">
        <f t="shared" si="593"/>
        <v>0</v>
      </c>
      <c r="HZ15" s="76">
        <f t="shared" si="594"/>
        <v>0</v>
      </c>
      <c r="IA15" s="76"/>
      <c r="IB15" s="76">
        <f t="shared" si="595"/>
        <v>0</v>
      </c>
      <c r="IC15" s="77">
        <f t="shared" si="596"/>
        <v>0</v>
      </c>
      <c r="ID15" s="75">
        <f t="shared" si="597"/>
        <v>0</v>
      </c>
      <c r="IE15" s="76">
        <f t="shared" si="598"/>
        <v>0</v>
      </c>
      <c r="IF15" s="76">
        <f t="shared" si="599"/>
        <v>0</v>
      </c>
      <c r="IG15" s="76">
        <f t="shared" si="600"/>
        <v>0</v>
      </c>
      <c r="IH15" s="76"/>
      <c r="II15" s="76">
        <f t="shared" si="601"/>
        <v>0</v>
      </c>
      <c r="IJ15" s="77">
        <f t="shared" si="602"/>
        <v>0</v>
      </c>
      <c r="IK15" s="75">
        <f t="shared" si="603"/>
        <v>0</v>
      </c>
      <c r="IL15" s="76">
        <f t="shared" si="604"/>
        <v>0</v>
      </c>
      <c r="IM15" s="76">
        <f t="shared" si="605"/>
        <v>0</v>
      </c>
      <c r="IN15" s="76">
        <f t="shared" si="606"/>
        <v>0</v>
      </c>
      <c r="IO15" s="76"/>
      <c r="IP15" s="76">
        <f t="shared" si="607"/>
        <v>0</v>
      </c>
      <c r="IQ15" s="77">
        <f t="shared" si="608"/>
        <v>0</v>
      </c>
      <c r="IR15" s="75">
        <f t="shared" si="609"/>
        <v>0</v>
      </c>
      <c r="IS15" s="76">
        <f t="shared" si="610"/>
        <v>0</v>
      </c>
      <c r="IT15" s="76">
        <f t="shared" si="611"/>
        <v>0</v>
      </c>
      <c r="IU15" s="76">
        <f t="shared" si="612"/>
        <v>0</v>
      </c>
      <c r="IV15" s="76"/>
      <c r="IW15" s="76">
        <f t="shared" si="613"/>
        <v>0</v>
      </c>
      <c r="IX15" s="77">
        <f t="shared" si="614"/>
        <v>0</v>
      </c>
      <c r="IY15" s="75">
        <f t="shared" si="615"/>
        <v>0</v>
      </c>
      <c r="IZ15" s="76">
        <f t="shared" si="616"/>
        <v>0</v>
      </c>
      <c r="JA15" s="76">
        <f t="shared" si="617"/>
        <v>0</v>
      </c>
      <c r="JB15" s="76">
        <f t="shared" si="618"/>
        <v>0</v>
      </c>
      <c r="JC15" s="76"/>
      <c r="JD15" s="76">
        <f t="shared" si="619"/>
        <v>0</v>
      </c>
      <c r="JE15" s="77">
        <f t="shared" si="620"/>
        <v>0</v>
      </c>
      <c r="JF15" s="75">
        <f t="shared" si="621"/>
        <v>0</v>
      </c>
      <c r="JG15" s="76">
        <f t="shared" si="622"/>
        <v>0</v>
      </c>
      <c r="JH15" s="76">
        <f t="shared" si="623"/>
        <v>0</v>
      </c>
      <c r="JI15" s="76">
        <f t="shared" si="624"/>
        <v>0</v>
      </c>
      <c r="JJ15" s="76"/>
      <c r="JK15" s="76">
        <f t="shared" si="625"/>
        <v>0</v>
      </c>
      <c r="JL15" s="77">
        <f t="shared" si="626"/>
        <v>0</v>
      </c>
      <c r="JM15" s="75">
        <f t="shared" si="627"/>
        <v>0</v>
      </c>
      <c r="JN15" s="76">
        <f t="shared" si="628"/>
        <v>0</v>
      </c>
      <c r="JO15" s="76">
        <f t="shared" si="629"/>
        <v>0</v>
      </c>
      <c r="JP15" s="76">
        <f t="shared" si="630"/>
        <v>0</v>
      </c>
      <c r="JQ15" s="76"/>
      <c r="JR15" s="76">
        <f t="shared" si="631"/>
        <v>0</v>
      </c>
      <c r="JS15" s="77">
        <f t="shared" si="632"/>
        <v>0</v>
      </c>
      <c r="JT15" s="75">
        <f t="shared" si="633"/>
        <v>0</v>
      </c>
      <c r="JU15" s="76">
        <f t="shared" si="634"/>
        <v>0</v>
      </c>
      <c r="JV15" s="76">
        <f t="shared" si="635"/>
        <v>0</v>
      </c>
      <c r="JW15" s="76">
        <f t="shared" si="636"/>
        <v>0</v>
      </c>
      <c r="JX15" s="76"/>
      <c r="JY15" s="76">
        <f t="shared" si="637"/>
        <v>0</v>
      </c>
      <c r="JZ15" s="77">
        <f t="shared" si="638"/>
        <v>0</v>
      </c>
      <c r="KA15" s="75">
        <f t="shared" si="639"/>
        <v>0</v>
      </c>
      <c r="KB15" s="76">
        <f t="shared" si="640"/>
        <v>0</v>
      </c>
      <c r="KC15" s="76">
        <f t="shared" si="641"/>
        <v>0</v>
      </c>
      <c r="KD15" s="76">
        <f t="shared" si="642"/>
        <v>0</v>
      </c>
      <c r="KE15" s="76"/>
      <c r="KF15" s="76">
        <f t="shared" si="643"/>
        <v>0</v>
      </c>
      <c r="KG15" s="77">
        <f t="shared" si="644"/>
        <v>0</v>
      </c>
      <c r="KH15" s="75">
        <f t="shared" si="645"/>
        <v>0</v>
      </c>
      <c r="KI15" s="76">
        <f t="shared" si="646"/>
        <v>0</v>
      </c>
      <c r="KJ15" s="76">
        <f t="shared" si="647"/>
        <v>0</v>
      </c>
      <c r="KK15" s="76">
        <f t="shared" si="648"/>
        <v>0</v>
      </c>
      <c r="KL15" s="76"/>
      <c r="KM15" s="76">
        <f t="shared" si="649"/>
        <v>0</v>
      </c>
      <c r="KN15" s="77">
        <f t="shared" si="650"/>
        <v>0</v>
      </c>
      <c r="KO15" s="75">
        <f t="shared" si="651"/>
        <v>0</v>
      </c>
      <c r="KP15" s="76">
        <f t="shared" si="652"/>
        <v>0</v>
      </c>
      <c r="KQ15" s="76">
        <f t="shared" si="653"/>
        <v>0</v>
      </c>
      <c r="KR15" s="76">
        <f t="shared" si="654"/>
        <v>0</v>
      </c>
      <c r="KS15" s="76"/>
      <c r="KT15" s="76">
        <f t="shared" si="655"/>
        <v>0</v>
      </c>
      <c r="KU15" s="77">
        <f t="shared" si="656"/>
        <v>0</v>
      </c>
      <c r="KV15" s="75">
        <f t="shared" si="657"/>
        <v>0</v>
      </c>
      <c r="KW15" s="76">
        <f t="shared" si="658"/>
        <v>0</v>
      </c>
      <c r="KX15" s="76">
        <f t="shared" si="659"/>
        <v>0</v>
      </c>
      <c r="KY15" s="76">
        <f t="shared" si="660"/>
        <v>0</v>
      </c>
      <c r="KZ15" s="76"/>
      <c r="LA15" s="76">
        <f t="shared" si="661"/>
        <v>0</v>
      </c>
      <c r="LB15" s="77">
        <f t="shared" si="662"/>
        <v>0</v>
      </c>
      <c r="LC15" s="75">
        <f t="shared" si="663"/>
        <v>0</v>
      </c>
      <c r="LD15" s="76">
        <f t="shared" si="664"/>
        <v>0</v>
      </c>
      <c r="LE15" s="76">
        <f t="shared" si="665"/>
        <v>0</v>
      </c>
      <c r="LF15" s="76">
        <f t="shared" si="666"/>
        <v>0</v>
      </c>
      <c r="LG15" s="76"/>
      <c r="LH15" s="76">
        <f t="shared" si="667"/>
        <v>0</v>
      </c>
      <c r="LI15" s="77">
        <f t="shared" si="668"/>
        <v>0</v>
      </c>
      <c r="LJ15" s="75">
        <f t="shared" si="669"/>
        <v>0</v>
      </c>
      <c r="LK15" s="76">
        <f t="shared" si="670"/>
        <v>0</v>
      </c>
      <c r="LL15" s="76">
        <f t="shared" si="671"/>
        <v>0</v>
      </c>
      <c r="LM15" s="76">
        <f t="shared" si="672"/>
        <v>0</v>
      </c>
      <c r="LN15" s="76"/>
      <c r="LO15" s="76">
        <f t="shared" si="673"/>
        <v>0</v>
      </c>
      <c r="LP15" s="77">
        <f t="shared" si="674"/>
        <v>0</v>
      </c>
      <c r="LQ15" s="75">
        <f t="shared" si="675"/>
        <v>0</v>
      </c>
      <c r="LR15" s="76">
        <f t="shared" si="676"/>
        <v>0</v>
      </c>
      <c r="LS15" s="76">
        <f t="shared" si="677"/>
        <v>0</v>
      </c>
      <c r="LT15" s="76">
        <f t="shared" si="678"/>
        <v>0</v>
      </c>
      <c r="LU15" s="76"/>
      <c r="LV15" s="76">
        <f t="shared" si="679"/>
        <v>0</v>
      </c>
      <c r="LW15" s="77">
        <f t="shared" si="680"/>
        <v>0</v>
      </c>
      <c r="LX15" s="75">
        <f t="shared" si="681"/>
        <v>0</v>
      </c>
      <c r="LY15" s="76">
        <f t="shared" si="682"/>
        <v>0</v>
      </c>
      <c r="LZ15" s="76">
        <f t="shared" si="683"/>
        <v>0</v>
      </c>
      <c r="MA15" s="76">
        <f t="shared" si="684"/>
        <v>0</v>
      </c>
      <c r="MB15" s="76"/>
      <c r="MC15" s="76">
        <f t="shared" si="685"/>
        <v>0</v>
      </c>
      <c r="MD15" s="77">
        <f t="shared" si="686"/>
        <v>0</v>
      </c>
      <c r="ME15" s="75">
        <f t="shared" si="687"/>
        <v>0</v>
      </c>
      <c r="MF15" s="76">
        <f t="shared" si="688"/>
        <v>0</v>
      </c>
      <c r="MG15" s="76">
        <f t="shared" si="689"/>
        <v>0</v>
      </c>
      <c r="MH15" s="76">
        <f t="shared" si="690"/>
        <v>0</v>
      </c>
      <c r="MI15" s="76"/>
      <c r="MJ15" s="76">
        <f t="shared" si="691"/>
        <v>0</v>
      </c>
      <c r="MK15" s="77">
        <f t="shared" si="692"/>
        <v>0</v>
      </c>
      <c r="ML15" s="75">
        <f t="shared" si="693"/>
        <v>0</v>
      </c>
      <c r="MM15" s="76">
        <f t="shared" si="694"/>
        <v>0</v>
      </c>
      <c r="MN15" s="76">
        <f t="shared" si="695"/>
        <v>0</v>
      </c>
      <c r="MO15" s="76">
        <f t="shared" si="696"/>
        <v>0</v>
      </c>
      <c r="MP15" s="76"/>
      <c r="MQ15" s="76">
        <f t="shared" si="697"/>
        <v>0</v>
      </c>
      <c r="MR15" s="77">
        <f t="shared" si="698"/>
        <v>0</v>
      </c>
      <c r="MS15" s="75">
        <f t="shared" si="699"/>
        <v>0</v>
      </c>
      <c r="MT15" s="76">
        <f t="shared" si="700"/>
        <v>0</v>
      </c>
      <c r="MU15" s="76">
        <f t="shared" si="701"/>
        <v>0</v>
      </c>
      <c r="MV15" s="76">
        <f t="shared" si="702"/>
        <v>0</v>
      </c>
      <c r="MW15" s="76"/>
      <c r="MX15" s="76">
        <f t="shared" si="703"/>
        <v>0</v>
      </c>
      <c r="MY15" s="77">
        <f t="shared" si="704"/>
        <v>0</v>
      </c>
      <c r="MZ15" s="75">
        <f t="shared" si="705"/>
        <v>0</v>
      </c>
      <c r="NA15" s="76">
        <f t="shared" si="706"/>
        <v>0</v>
      </c>
      <c r="NB15" s="76">
        <f t="shared" si="707"/>
        <v>0</v>
      </c>
      <c r="NC15" s="76">
        <f t="shared" si="708"/>
        <v>0</v>
      </c>
      <c r="ND15" s="76"/>
      <c r="NE15" s="76">
        <f t="shared" si="709"/>
        <v>0</v>
      </c>
      <c r="NF15" s="77">
        <f t="shared" si="710"/>
        <v>0</v>
      </c>
      <c r="NG15" s="75">
        <f t="shared" si="711"/>
        <v>0</v>
      </c>
      <c r="NH15" s="76">
        <f t="shared" si="712"/>
        <v>0</v>
      </c>
      <c r="NI15" s="76">
        <f t="shared" si="713"/>
        <v>0</v>
      </c>
      <c r="NJ15" s="76">
        <f t="shared" si="714"/>
        <v>0</v>
      </c>
      <c r="NK15" s="76"/>
      <c r="NL15" s="76">
        <f t="shared" si="715"/>
        <v>0</v>
      </c>
      <c r="NM15" s="77">
        <f t="shared" si="716"/>
        <v>0</v>
      </c>
      <c r="NN15" s="75">
        <f t="shared" si="717"/>
        <v>0</v>
      </c>
      <c r="NO15" s="76">
        <f t="shared" si="718"/>
        <v>0</v>
      </c>
      <c r="NP15" s="76">
        <f t="shared" si="719"/>
        <v>0</v>
      </c>
      <c r="NQ15" s="76">
        <f t="shared" si="720"/>
        <v>0</v>
      </c>
      <c r="NR15" s="76"/>
      <c r="NS15" s="76">
        <f t="shared" si="721"/>
        <v>0</v>
      </c>
      <c r="NT15" s="77">
        <f t="shared" si="722"/>
        <v>0</v>
      </c>
      <c r="NU15" s="72"/>
      <c r="NV15" s="115">
        <f t="shared" si="835"/>
        <v>0</v>
      </c>
      <c r="NW15" s="115">
        <f t="shared" si="835"/>
        <v>0</v>
      </c>
      <c r="NX15" s="115">
        <f t="shared" si="835"/>
        <v>0</v>
      </c>
      <c r="NY15" s="115">
        <f t="shared" si="835"/>
        <v>0</v>
      </c>
      <c r="NZ15" s="115">
        <f t="shared" si="835"/>
        <v>0</v>
      </c>
      <c r="OA15" s="115">
        <f t="shared" si="835"/>
        <v>0</v>
      </c>
      <c r="OB15" s="115">
        <f t="shared" si="835"/>
        <v>0</v>
      </c>
      <c r="OC15" s="115">
        <f t="shared" si="835"/>
        <v>0</v>
      </c>
      <c r="OD15" s="115">
        <f t="shared" si="835"/>
        <v>0</v>
      </c>
      <c r="OE15" s="115">
        <f t="shared" si="835"/>
        <v>0</v>
      </c>
      <c r="OF15" s="115">
        <f t="shared" si="836"/>
        <v>0</v>
      </c>
      <c r="OG15" s="115">
        <f t="shared" si="836"/>
        <v>0</v>
      </c>
      <c r="OH15" s="115">
        <f t="shared" si="836"/>
        <v>0</v>
      </c>
      <c r="OI15" s="115">
        <f t="shared" si="836"/>
        <v>0</v>
      </c>
      <c r="OJ15" s="115">
        <f t="shared" si="836"/>
        <v>0</v>
      </c>
      <c r="OK15" s="115">
        <f t="shared" si="836"/>
        <v>0</v>
      </c>
      <c r="OL15" s="115">
        <f t="shared" si="836"/>
        <v>0</v>
      </c>
      <c r="OM15" s="115">
        <f t="shared" si="836"/>
        <v>0</v>
      </c>
      <c r="ON15" s="115">
        <f t="shared" si="836"/>
        <v>0</v>
      </c>
      <c r="OO15" s="115">
        <f t="shared" si="836"/>
        <v>0</v>
      </c>
      <c r="OP15" s="115">
        <f t="shared" si="836"/>
        <v>0</v>
      </c>
      <c r="OQ15" s="115">
        <f t="shared" si="834"/>
        <v>0</v>
      </c>
      <c r="OR15" s="115">
        <f t="shared" si="834"/>
        <v>0</v>
      </c>
      <c r="OS15" s="115">
        <f t="shared" si="834"/>
        <v>0</v>
      </c>
      <c r="OT15" s="115">
        <f t="shared" si="834"/>
        <v>0</v>
      </c>
      <c r="OU15" s="115">
        <f t="shared" si="834"/>
        <v>0</v>
      </c>
      <c r="OV15" s="115">
        <f t="shared" si="834"/>
        <v>0</v>
      </c>
      <c r="OW15" s="115">
        <f t="shared" si="834"/>
        <v>0</v>
      </c>
      <c r="OX15" s="115">
        <f t="shared" si="834"/>
        <v>0</v>
      </c>
      <c r="OY15" s="115">
        <f t="shared" si="834"/>
        <v>0</v>
      </c>
      <c r="OZ15" s="115">
        <f t="shared" si="834"/>
        <v>0</v>
      </c>
      <c r="PA15" s="115">
        <f t="shared" si="834"/>
        <v>0</v>
      </c>
      <c r="PB15" s="115">
        <f t="shared" si="834"/>
        <v>0</v>
      </c>
      <c r="PC15" s="115">
        <f t="shared" si="834"/>
        <v>0</v>
      </c>
      <c r="PD15" s="115">
        <f t="shared" si="834"/>
        <v>0</v>
      </c>
      <c r="PE15" s="115">
        <f t="shared" si="834"/>
        <v>0</v>
      </c>
      <c r="PF15" s="115">
        <f t="shared" si="834"/>
        <v>0</v>
      </c>
      <c r="PG15" s="115">
        <f t="shared" si="834"/>
        <v>0</v>
      </c>
      <c r="PH15" s="115">
        <f t="shared" si="834"/>
        <v>0</v>
      </c>
      <c r="PI15" s="115">
        <f t="shared" si="834"/>
        <v>0</v>
      </c>
      <c r="PJ15" s="115">
        <f t="shared" si="834"/>
        <v>0</v>
      </c>
      <c r="PK15" s="115">
        <f t="shared" si="834"/>
        <v>0</v>
      </c>
      <c r="PL15" s="115">
        <f t="shared" si="834"/>
        <v>0</v>
      </c>
      <c r="PM15" s="115">
        <f t="shared" si="834"/>
        <v>0</v>
      </c>
      <c r="PN15" s="115">
        <f t="shared" si="834"/>
        <v>0</v>
      </c>
      <c r="PO15" s="115">
        <f t="shared" si="834"/>
        <v>0</v>
      </c>
      <c r="PP15" s="115">
        <f t="shared" si="834"/>
        <v>0</v>
      </c>
      <c r="PQ15" s="115">
        <f t="shared" si="834"/>
        <v>0</v>
      </c>
      <c r="PR15" s="115">
        <f t="shared" si="834"/>
        <v>0</v>
      </c>
      <c r="PS15" s="115">
        <f t="shared" si="834"/>
        <v>0</v>
      </c>
      <c r="PT15" s="115">
        <f t="shared" si="834"/>
        <v>0</v>
      </c>
      <c r="PU15" s="116">
        <f t="shared" si="830"/>
        <v>0</v>
      </c>
      <c r="PV15" s="116"/>
      <c r="PW15" s="76">
        <f t="shared" si="726"/>
        <v>0</v>
      </c>
      <c r="PX15" s="76">
        <f t="shared" si="727"/>
        <v>0</v>
      </c>
      <c r="PY15" s="76">
        <f t="shared" si="728"/>
        <v>0</v>
      </c>
      <c r="PZ15" s="76">
        <f t="shared" si="729"/>
        <v>0</v>
      </c>
      <c r="QA15" s="76">
        <f t="shared" si="730"/>
        <v>0</v>
      </c>
      <c r="QB15" s="76">
        <f t="shared" si="731"/>
        <v>0</v>
      </c>
      <c r="QC15" s="76">
        <f t="shared" si="732"/>
        <v>0</v>
      </c>
      <c r="QD15" s="76">
        <f t="shared" si="733"/>
        <v>0</v>
      </c>
      <c r="QE15" s="76">
        <f t="shared" si="734"/>
        <v>0</v>
      </c>
      <c r="QF15" s="76">
        <f t="shared" si="735"/>
        <v>0</v>
      </c>
      <c r="QG15" s="76">
        <f t="shared" si="736"/>
        <v>0</v>
      </c>
      <c r="QH15" s="76">
        <f t="shared" si="737"/>
        <v>0</v>
      </c>
      <c r="QI15" s="76">
        <f t="shared" si="738"/>
        <v>0</v>
      </c>
      <c r="QJ15" s="76">
        <f t="shared" si="739"/>
        <v>0</v>
      </c>
      <c r="QK15" s="76">
        <f t="shared" si="740"/>
        <v>0</v>
      </c>
      <c r="QL15" s="76">
        <f t="shared" si="741"/>
        <v>0</v>
      </c>
      <c r="QM15" s="76">
        <f t="shared" si="742"/>
        <v>0</v>
      </c>
      <c r="QN15" s="76">
        <f t="shared" si="743"/>
        <v>0</v>
      </c>
      <c r="QO15" s="76">
        <f t="shared" si="744"/>
        <v>0</v>
      </c>
      <c r="QP15" s="76">
        <f t="shared" si="745"/>
        <v>0</v>
      </c>
      <c r="QQ15" s="76">
        <f t="shared" si="746"/>
        <v>0</v>
      </c>
      <c r="QR15" s="76">
        <f t="shared" si="747"/>
        <v>0</v>
      </c>
      <c r="QS15" s="76">
        <f t="shared" si="748"/>
        <v>0</v>
      </c>
      <c r="QT15" s="76">
        <f t="shared" si="749"/>
        <v>0</v>
      </c>
      <c r="QU15" s="76">
        <f t="shared" si="750"/>
        <v>0</v>
      </c>
      <c r="QV15" s="76">
        <f t="shared" si="751"/>
        <v>0</v>
      </c>
      <c r="QW15" s="76">
        <f t="shared" si="752"/>
        <v>0</v>
      </c>
      <c r="QX15" s="76">
        <f t="shared" si="753"/>
        <v>0</v>
      </c>
      <c r="QY15" s="76">
        <f t="shared" si="754"/>
        <v>0</v>
      </c>
      <c r="QZ15" s="76">
        <f t="shared" si="755"/>
        <v>0</v>
      </c>
      <c r="RA15" s="76">
        <f t="shared" si="756"/>
        <v>0</v>
      </c>
      <c r="RB15" s="76">
        <f t="shared" si="757"/>
        <v>0</v>
      </c>
      <c r="RC15" s="76">
        <f t="shared" si="758"/>
        <v>0</v>
      </c>
      <c r="RD15" s="76">
        <f t="shared" si="759"/>
        <v>0</v>
      </c>
      <c r="RE15" s="76">
        <f t="shared" si="760"/>
        <v>0</v>
      </c>
      <c r="RF15" s="76">
        <f t="shared" si="761"/>
        <v>0</v>
      </c>
      <c r="RG15" s="76">
        <f t="shared" si="762"/>
        <v>0</v>
      </c>
      <c r="RH15" s="76">
        <f t="shared" si="763"/>
        <v>0</v>
      </c>
      <c r="RI15" s="76">
        <f t="shared" si="764"/>
        <v>0</v>
      </c>
      <c r="RJ15" s="76">
        <f t="shared" si="765"/>
        <v>0</v>
      </c>
      <c r="RK15" s="76">
        <f t="shared" si="766"/>
        <v>0</v>
      </c>
      <c r="RL15" s="76">
        <f t="shared" si="767"/>
        <v>0</v>
      </c>
      <c r="RM15" s="76">
        <f t="shared" si="768"/>
        <v>0</v>
      </c>
      <c r="RN15" s="76">
        <f t="shared" si="769"/>
        <v>0</v>
      </c>
      <c r="RO15" s="76">
        <f t="shared" si="770"/>
        <v>0</v>
      </c>
      <c r="RP15" s="76">
        <f t="shared" si="771"/>
        <v>0</v>
      </c>
      <c r="RQ15" s="76">
        <f t="shared" si="772"/>
        <v>0</v>
      </c>
      <c r="RR15" s="76">
        <f t="shared" si="773"/>
        <v>0</v>
      </c>
      <c r="RS15" s="76">
        <f t="shared" si="774"/>
        <v>0</v>
      </c>
      <c r="RT15" s="76">
        <f t="shared" si="775"/>
        <v>0</v>
      </c>
      <c r="RU15" s="76">
        <f t="shared" si="776"/>
        <v>0</v>
      </c>
      <c r="RW15" s="115">
        <f t="shared" si="831"/>
        <v>0</v>
      </c>
      <c r="RX15" s="115">
        <f t="shared" si="777"/>
        <v>0</v>
      </c>
      <c r="RY15" s="115">
        <f t="shared" si="778"/>
        <v>0</v>
      </c>
      <c r="RZ15" s="115">
        <f t="shared" si="779"/>
        <v>0</v>
      </c>
      <c r="SA15" s="115">
        <f t="shared" si="780"/>
        <v>0</v>
      </c>
      <c r="SB15" s="115">
        <f t="shared" si="781"/>
        <v>0</v>
      </c>
      <c r="SC15" s="115">
        <f t="shared" si="782"/>
        <v>0</v>
      </c>
      <c r="SD15" s="115">
        <f t="shared" si="783"/>
        <v>0</v>
      </c>
      <c r="SE15" s="115">
        <f t="shared" si="784"/>
        <v>0</v>
      </c>
      <c r="SF15" s="115">
        <f t="shared" si="785"/>
        <v>0</v>
      </c>
      <c r="SG15" s="115">
        <f t="shared" si="786"/>
        <v>0</v>
      </c>
      <c r="SH15" s="115">
        <f t="shared" si="787"/>
        <v>0</v>
      </c>
      <c r="SI15" s="115">
        <f t="shared" si="788"/>
        <v>0</v>
      </c>
      <c r="SJ15" s="115">
        <f t="shared" si="789"/>
        <v>0</v>
      </c>
      <c r="SK15" s="115">
        <f t="shared" si="790"/>
        <v>0</v>
      </c>
      <c r="SL15" s="115">
        <f t="shared" si="791"/>
        <v>0</v>
      </c>
      <c r="SM15" s="115">
        <f t="shared" si="792"/>
        <v>0</v>
      </c>
      <c r="SN15" s="115">
        <f t="shared" si="793"/>
        <v>0</v>
      </c>
      <c r="SO15" s="115">
        <f t="shared" si="794"/>
        <v>0</v>
      </c>
      <c r="SP15" s="115">
        <f t="shared" si="795"/>
        <v>0</v>
      </c>
      <c r="SQ15" s="115">
        <f t="shared" si="796"/>
        <v>0</v>
      </c>
      <c r="SR15" s="115">
        <f t="shared" si="797"/>
        <v>0</v>
      </c>
      <c r="SS15" s="115">
        <f t="shared" si="798"/>
        <v>0</v>
      </c>
      <c r="ST15" s="115">
        <f t="shared" si="799"/>
        <v>0</v>
      </c>
      <c r="SU15" s="115">
        <f t="shared" si="800"/>
        <v>0</v>
      </c>
      <c r="SV15" s="115">
        <f t="shared" si="801"/>
        <v>0</v>
      </c>
      <c r="SW15" s="115">
        <f t="shared" si="802"/>
        <v>0</v>
      </c>
      <c r="SX15" s="115">
        <f t="shared" si="803"/>
        <v>0</v>
      </c>
      <c r="SY15" s="115">
        <f t="shared" si="804"/>
        <v>0</v>
      </c>
      <c r="SZ15" s="115">
        <f t="shared" si="805"/>
        <v>0</v>
      </c>
      <c r="TA15" s="115">
        <f t="shared" si="806"/>
        <v>0</v>
      </c>
      <c r="TB15" s="115">
        <f t="shared" si="807"/>
        <v>0</v>
      </c>
      <c r="TC15" s="115">
        <f t="shared" si="808"/>
        <v>0</v>
      </c>
      <c r="TD15" s="115">
        <f t="shared" si="809"/>
        <v>0</v>
      </c>
      <c r="TE15" s="115">
        <f t="shared" si="810"/>
        <v>0</v>
      </c>
      <c r="TF15" s="115">
        <f t="shared" si="811"/>
        <v>0</v>
      </c>
      <c r="TG15" s="115">
        <f t="shared" si="812"/>
        <v>0</v>
      </c>
      <c r="TH15" s="115">
        <f t="shared" si="813"/>
        <v>0</v>
      </c>
      <c r="TI15" s="115">
        <f t="shared" si="814"/>
        <v>0</v>
      </c>
      <c r="TJ15" s="115">
        <f t="shared" si="815"/>
        <v>0</v>
      </c>
      <c r="TK15" s="115">
        <f t="shared" si="816"/>
        <v>0</v>
      </c>
      <c r="TL15" s="115">
        <f t="shared" si="817"/>
        <v>0</v>
      </c>
      <c r="TM15" s="115">
        <f t="shared" si="818"/>
        <v>0</v>
      </c>
      <c r="TN15" s="115">
        <f t="shared" si="819"/>
        <v>0</v>
      </c>
      <c r="TO15" s="115">
        <f t="shared" si="820"/>
        <v>0</v>
      </c>
      <c r="TP15" s="115">
        <f t="shared" si="821"/>
        <v>0</v>
      </c>
      <c r="TQ15" s="115">
        <f t="shared" si="822"/>
        <v>0</v>
      </c>
      <c r="TR15" s="115">
        <f t="shared" si="823"/>
        <v>0</v>
      </c>
      <c r="TS15" s="115">
        <f t="shared" si="824"/>
        <v>0</v>
      </c>
      <c r="TT15" s="115">
        <f t="shared" si="825"/>
        <v>0</v>
      </c>
      <c r="TU15" s="115">
        <f t="shared" si="826"/>
        <v>0</v>
      </c>
      <c r="TV15" s="116">
        <f t="shared" si="832"/>
        <v>0</v>
      </c>
    </row>
    <row r="16" spans="1:542" x14ac:dyDescent="0.25">
      <c r="A16" s="68" t="str">
        <f t="shared" si="412"/>
        <v>Anteil 37/70 FN14 VN14</v>
      </c>
      <c r="B16" s="68">
        <f t="shared" si="833"/>
        <v>37</v>
      </c>
      <c r="C16" s="68">
        <f t="shared" si="827"/>
        <v>37</v>
      </c>
      <c r="D16" s="69">
        <v>14</v>
      </c>
      <c r="E16" s="69" t="s">
        <v>1536</v>
      </c>
      <c r="F16" s="68" t="str">
        <f t="shared" si="413"/>
        <v>Sehr geehrter Herr FN14</v>
      </c>
      <c r="H16" s="68" t="str">
        <f t="shared" si="414"/>
        <v>VN14</v>
      </c>
      <c r="J16" s="70" t="s">
        <v>1558</v>
      </c>
      <c r="K16" s="71" t="s">
        <v>1615</v>
      </c>
      <c r="M16" s="68" t="str">
        <f t="shared" si="415"/>
        <v>FN14</v>
      </c>
      <c r="N16" s="69">
        <v>7501</v>
      </c>
      <c r="O16" s="68" t="str">
        <f t="shared" si="416"/>
        <v>Rotenturm an der Pinka</v>
      </c>
      <c r="Q16" s="72"/>
      <c r="S16" s="69" t="str">
        <f t="shared" si="828"/>
        <v>VN14.FN14@un.org</v>
      </c>
      <c r="V16" s="68" t="str">
        <f t="shared" si="417"/>
        <v xml:space="preserve">    </v>
      </c>
      <c r="Z16" s="71">
        <v>1</v>
      </c>
      <c r="AA16" s="74">
        <f t="shared" si="418"/>
        <v>0</v>
      </c>
      <c r="AB16" s="75">
        <f t="shared" si="829"/>
        <v>0</v>
      </c>
      <c r="AC16" s="76">
        <v>0</v>
      </c>
      <c r="AD16" s="76">
        <f t="shared" si="419"/>
        <v>0</v>
      </c>
      <c r="AE16" s="76">
        <f t="shared" si="420"/>
        <v>0</v>
      </c>
      <c r="AF16" s="76"/>
      <c r="AG16" s="76">
        <f t="shared" si="421"/>
        <v>0</v>
      </c>
      <c r="AH16" s="77">
        <f t="shared" si="422"/>
        <v>0</v>
      </c>
      <c r="AI16" s="75">
        <f t="shared" si="423"/>
        <v>0</v>
      </c>
      <c r="AJ16" s="76">
        <f t="shared" si="424"/>
        <v>0</v>
      </c>
      <c r="AK16" s="76">
        <f t="shared" si="425"/>
        <v>0</v>
      </c>
      <c r="AL16" s="76">
        <f t="shared" si="426"/>
        <v>0</v>
      </c>
      <c r="AM16" s="76"/>
      <c r="AN16" s="76">
        <f t="shared" si="427"/>
        <v>0</v>
      </c>
      <c r="AO16" s="77">
        <f t="shared" si="428"/>
        <v>0</v>
      </c>
      <c r="AP16" s="75">
        <f t="shared" si="429"/>
        <v>0</v>
      </c>
      <c r="AQ16" s="76">
        <f t="shared" si="430"/>
        <v>0</v>
      </c>
      <c r="AR16" s="76">
        <f t="shared" si="431"/>
        <v>0</v>
      </c>
      <c r="AS16" s="76">
        <f t="shared" si="432"/>
        <v>0</v>
      </c>
      <c r="AT16" s="76"/>
      <c r="AU16" s="76">
        <f t="shared" si="433"/>
        <v>0</v>
      </c>
      <c r="AV16" s="77">
        <f t="shared" si="434"/>
        <v>0</v>
      </c>
      <c r="AW16" s="75">
        <f t="shared" si="435"/>
        <v>0</v>
      </c>
      <c r="AX16" s="76">
        <f t="shared" si="436"/>
        <v>0</v>
      </c>
      <c r="AY16" s="76">
        <f t="shared" si="437"/>
        <v>0</v>
      </c>
      <c r="AZ16" s="76">
        <f t="shared" si="438"/>
        <v>0</v>
      </c>
      <c r="BA16" s="76"/>
      <c r="BB16" s="76">
        <f t="shared" si="439"/>
        <v>0</v>
      </c>
      <c r="BC16" s="77">
        <f t="shared" si="440"/>
        <v>0</v>
      </c>
      <c r="BD16" s="75">
        <f t="shared" si="441"/>
        <v>0</v>
      </c>
      <c r="BE16" s="76">
        <f t="shared" si="442"/>
        <v>0</v>
      </c>
      <c r="BF16" s="76">
        <f t="shared" si="443"/>
        <v>0</v>
      </c>
      <c r="BG16" s="76">
        <f t="shared" si="444"/>
        <v>0</v>
      </c>
      <c r="BH16" s="76"/>
      <c r="BI16" s="76">
        <f t="shared" si="445"/>
        <v>0</v>
      </c>
      <c r="BJ16" s="77">
        <f t="shared" si="446"/>
        <v>0</v>
      </c>
      <c r="BK16" s="75">
        <f t="shared" si="447"/>
        <v>0</v>
      </c>
      <c r="BL16" s="76">
        <f t="shared" si="448"/>
        <v>0</v>
      </c>
      <c r="BM16" s="76">
        <f t="shared" si="449"/>
        <v>0</v>
      </c>
      <c r="BN16" s="76">
        <f t="shared" si="450"/>
        <v>0</v>
      </c>
      <c r="BO16" s="76"/>
      <c r="BP16" s="76">
        <f t="shared" si="451"/>
        <v>0</v>
      </c>
      <c r="BQ16" s="77">
        <f t="shared" si="452"/>
        <v>0</v>
      </c>
      <c r="BR16" s="75">
        <f t="shared" si="453"/>
        <v>0</v>
      </c>
      <c r="BS16" s="76">
        <f t="shared" si="454"/>
        <v>0</v>
      </c>
      <c r="BT16" s="76">
        <f t="shared" si="455"/>
        <v>0</v>
      </c>
      <c r="BU16" s="76">
        <f t="shared" si="456"/>
        <v>0</v>
      </c>
      <c r="BV16" s="76"/>
      <c r="BW16" s="76">
        <f t="shared" si="457"/>
        <v>0</v>
      </c>
      <c r="BX16" s="77">
        <f t="shared" si="458"/>
        <v>0</v>
      </c>
      <c r="BY16" s="75">
        <f t="shared" si="459"/>
        <v>0</v>
      </c>
      <c r="BZ16" s="76">
        <f t="shared" si="460"/>
        <v>0</v>
      </c>
      <c r="CA16" s="76">
        <f t="shared" si="461"/>
        <v>0</v>
      </c>
      <c r="CB16" s="76">
        <f t="shared" si="462"/>
        <v>0</v>
      </c>
      <c r="CC16" s="76"/>
      <c r="CD16" s="76">
        <f t="shared" si="463"/>
        <v>0</v>
      </c>
      <c r="CE16" s="77">
        <f t="shared" si="464"/>
        <v>0</v>
      </c>
      <c r="CF16" s="75">
        <f t="shared" si="465"/>
        <v>0</v>
      </c>
      <c r="CG16" s="76">
        <f t="shared" si="466"/>
        <v>0</v>
      </c>
      <c r="CH16" s="76">
        <f t="shared" si="467"/>
        <v>0</v>
      </c>
      <c r="CI16" s="76">
        <f t="shared" si="468"/>
        <v>0</v>
      </c>
      <c r="CJ16" s="76"/>
      <c r="CK16" s="76">
        <f t="shared" si="469"/>
        <v>0</v>
      </c>
      <c r="CL16" s="77">
        <f t="shared" si="470"/>
        <v>0</v>
      </c>
      <c r="CM16" s="75">
        <f t="shared" si="471"/>
        <v>0</v>
      </c>
      <c r="CN16" s="76">
        <f t="shared" si="472"/>
        <v>0</v>
      </c>
      <c r="CO16" s="76">
        <f t="shared" si="473"/>
        <v>0</v>
      </c>
      <c r="CP16" s="76">
        <f t="shared" si="474"/>
        <v>0</v>
      </c>
      <c r="CQ16" s="76"/>
      <c r="CR16" s="76">
        <f t="shared" si="475"/>
        <v>0</v>
      </c>
      <c r="CS16" s="77">
        <f t="shared" si="476"/>
        <v>0</v>
      </c>
      <c r="CT16" s="75">
        <f t="shared" si="477"/>
        <v>0</v>
      </c>
      <c r="CU16" s="76">
        <f t="shared" si="478"/>
        <v>0</v>
      </c>
      <c r="CV16" s="76">
        <f t="shared" si="479"/>
        <v>0</v>
      </c>
      <c r="CW16" s="76">
        <f t="shared" si="480"/>
        <v>0</v>
      </c>
      <c r="CX16" s="76"/>
      <c r="CY16" s="76">
        <f t="shared" si="481"/>
        <v>0</v>
      </c>
      <c r="CZ16" s="77">
        <f t="shared" si="482"/>
        <v>0</v>
      </c>
      <c r="DA16" s="75">
        <f t="shared" si="483"/>
        <v>0</v>
      </c>
      <c r="DB16" s="76">
        <f t="shared" si="484"/>
        <v>0</v>
      </c>
      <c r="DC16" s="76">
        <f t="shared" si="485"/>
        <v>0</v>
      </c>
      <c r="DD16" s="76">
        <f t="shared" si="486"/>
        <v>0</v>
      </c>
      <c r="DE16" s="76"/>
      <c r="DF16" s="76">
        <f t="shared" si="487"/>
        <v>0</v>
      </c>
      <c r="DG16" s="77">
        <f t="shared" si="488"/>
        <v>0</v>
      </c>
      <c r="DH16" s="75">
        <f t="shared" si="489"/>
        <v>0</v>
      </c>
      <c r="DI16" s="76">
        <f t="shared" si="490"/>
        <v>0</v>
      </c>
      <c r="DJ16" s="76">
        <f t="shared" si="491"/>
        <v>0</v>
      </c>
      <c r="DK16" s="76">
        <f t="shared" si="492"/>
        <v>0</v>
      </c>
      <c r="DL16" s="76"/>
      <c r="DM16" s="76">
        <f t="shared" si="493"/>
        <v>0</v>
      </c>
      <c r="DN16" s="77">
        <f t="shared" si="494"/>
        <v>0</v>
      </c>
      <c r="DO16" s="75">
        <f t="shared" si="495"/>
        <v>0</v>
      </c>
      <c r="DP16" s="76">
        <f t="shared" si="496"/>
        <v>0</v>
      </c>
      <c r="DQ16" s="76">
        <f t="shared" si="497"/>
        <v>0</v>
      </c>
      <c r="DR16" s="76">
        <f t="shared" si="498"/>
        <v>0</v>
      </c>
      <c r="DS16" s="76"/>
      <c r="DT16" s="76">
        <f t="shared" si="499"/>
        <v>0</v>
      </c>
      <c r="DU16" s="77">
        <f t="shared" si="500"/>
        <v>0</v>
      </c>
      <c r="DV16" s="75">
        <f t="shared" si="501"/>
        <v>0</v>
      </c>
      <c r="DW16" s="76">
        <f t="shared" si="502"/>
        <v>0</v>
      </c>
      <c r="DX16" s="76">
        <f t="shared" si="503"/>
        <v>0</v>
      </c>
      <c r="DY16" s="76">
        <f t="shared" si="504"/>
        <v>0</v>
      </c>
      <c r="DZ16" s="76"/>
      <c r="EA16" s="76">
        <f t="shared" si="505"/>
        <v>0</v>
      </c>
      <c r="EB16" s="77">
        <f t="shared" si="506"/>
        <v>0</v>
      </c>
      <c r="EC16" s="75">
        <f t="shared" si="507"/>
        <v>0</v>
      </c>
      <c r="ED16" s="76">
        <f t="shared" si="508"/>
        <v>0</v>
      </c>
      <c r="EE16" s="76">
        <f t="shared" si="509"/>
        <v>0</v>
      </c>
      <c r="EF16" s="76">
        <f t="shared" si="510"/>
        <v>0</v>
      </c>
      <c r="EG16" s="76"/>
      <c r="EH16" s="76">
        <f t="shared" si="511"/>
        <v>0</v>
      </c>
      <c r="EI16" s="77">
        <f t="shared" si="512"/>
        <v>0</v>
      </c>
      <c r="EJ16" s="75">
        <f t="shared" si="513"/>
        <v>0</v>
      </c>
      <c r="EK16" s="76">
        <f t="shared" si="514"/>
        <v>0</v>
      </c>
      <c r="EL16" s="76">
        <f t="shared" si="515"/>
        <v>0</v>
      </c>
      <c r="EM16" s="76">
        <f t="shared" si="516"/>
        <v>0</v>
      </c>
      <c r="EN16" s="76"/>
      <c r="EO16" s="76">
        <f t="shared" si="517"/>
        <v>0</v>
      </c>
      <c r="EP16" s="77">
        <f t="shared" si="518"/>
        <v>0</v>
      </c>
      <c r="EQ16" s="75">
        <f t="shared" si="519"/>
        <v>0</v>
      </c>
      <c r="ER16" s="76">
        <f t="shared" si="520"/>
        <v>0</v>
      </c>
      <c r="ES16" s="76">
        <f t="shared" si="521"/>
        <v>0</v>
      </c>
      <c r="ET16" s="76">
        <f t="shared" si="522"/>
        <v>0</v>
      </c>
      <c r="EU16" s="76"/>
      <c r="EV16" s="76">
        <f t="shared" si="523"/>
        <v>0</v>
      </c>
      <c r="EW16" s="77">
        <f t="shared" si="524"/>
        <v>0</v>
      </c>
      <c r="EX16" s="75">
        <f t="shared" si="525"/>
        <v>0</v>
      </c>
      <c r="EY16" s="76">
        <f t="shared" si="526"/>
        <v>0</v>
      </c>
      <c r="EZ16" s="76">
        <f t="shared" si="527"/>
        <v>0</v>
      </c>
      <c r="FA16" s="76">
        <f t="shared" si="528"/>
        <v>0</v>
      </c>
      <c r="FB16" s="76"/>
      <c r="FC16" s="76">
        <f t="shared" si="529"/>
        <v>0</v>
      </c>
      <c r="FD16" s="77">
        <f t="shared" si="530"/>
        <v>0</v>
      </c>
      <c r="FE16" s="75">
        <f t="shared" si="531"/>
        <v>0</v>
      </c>
      <c r="FF16" s="76">
        <f t="shared" si="532"/>
        <v>0</v>
      </c>
      <c r="FG16" s="76">
        <f t="shared" si="533"/>
        <v>0</v>
      </c>
      <c r="FH16" s="76">
        <f t="shared" si="534"/>
        <v>0</v>
      </c>
      <c r="FI16" s="76"/>
      <c r="FJ16" s="76">
        <f t="shared" si="535"/>
        <v>0</v>
      </c>
      <c r="FK16" s="77">
        <f t="shared" si="536"/>
        <v>0</v>
      </c>
      <c r="FL16" s="75">
        <f t="shared" si="537"/>
        <v>0</v>
      </c>
      <c r="FM16" s="76">
        <f t="shared" si="538"/>
        <v>0</v>
      </c>
      <c r="FN16" s="76">
        <f t="shared" si="539"/>
        <v>0</v>
      </c>
      <c r="FO16" s="76">
        <f t="shared" si="540"/>
        <v>0</v>
      </c>
      <c r="FP16" s="76"/>
      <c r="FQ16" s="76">
        <f t="shared" si="541"/>
        <v>0</v>
      </c>
      <c r="FR16" s="77">
        <f t="shared" si="542"/>
        <v>0</v>
      </c>
      <c r="FS16" s="75">
        <f t="shared" si="543"/>
        <v>0</v>
      </c>
      <c r="FT16" s="76">
        <f t="shared" si="544"/>
        <v>0</v>
      </c>
      <c r="FU16" s="76">
        <f t="shared" si="545"/>
        <v>0</v>
      </c>
      <c r="FV16" s="76">
        <f t="shared" si="546"/>
        <v>0</v>
      </c>
      <c r="FW16" s="76"/>
      <c r="FX16" s="76">
        <f t="shared" si="547"/>
        <v>0</v>
      </c>
      <c r="FY16" s="77">
        <f t="shared" si="548"/>
        <v>0</v>
      </c>
      <c r="FZ16" s="75">
        <f t="shared" si="549"/>
        <v>0</v>
      </c>
      <c r="GA16" s="76">
        <f t="shared" si="550"/>
        <v>0</v>
      </c>
      <c r="GB16" s="76">
        <f t="shared" si="551"/>
        <v>0</v>
      </c>
      <c r="GC16" s="76">
        <f t="shared" si="552"/>
        <v>0</v>
      </c>
      <c r="GD16" s="76"/>
      <c r="GE16" s="76">
        <f t="shared" si="553"/>
        <v>0</v>
      </c>
      <c r="GF16" s="77">
        <f t="shared" si="554"/>
        <v>0</v>
      </c>
      <c r="GG16" s="75">
        <f t="shared" si="555"/>
        <v>0</v>
      </c>
      <c r="GH16" s="76">
        <f t="shared" si="556"/>
        <v>0</v>
      </c>
      <c r="GI16" s="76">
        <f t="shared" si="557"/>
        <v>0</v>
      </c>
      <c r="GJ16" s="76">
        <f t="shared" si="558"/>
        <v>0</v>
      </c>
      <c r="GK16" s="76"/>
      <c r="GL16" s="76">
        <f t="shared" si="559"/>
        <v>0</v>
      </c>
      <c r="GM16" s="77">
        <f t="shared" si="560"/>
        <v>0</v>
      </c>
      <c r="GN16" s="75">
        <f t="shared" si="561"/>
        <v>0</v>
      </c>
      <c r="GO16" s="76">
        <f t="shared" si="562"/>
        <v>0</v>
      </c>
      <c r="GP16" s="76">
        <f t="shared" si="563"/>
        <v>0</v>
      </c>
      <c r="GQ16" s="76">
        <f t="shared" si="564"/>
        <v>0</v>
      </c>
      <c r="GR16" s="76"/>
      <c r="GS16" s="76">
        <f t="shared" si="565"/>
        <v>0</v>
      </c>
      <c r="GT16" s="77">
        <f t="shared" si="566"/>
        <v>0</v>
      </c>
      <c r="GU16" s="75">
        <f t="shared" si="567"/>
        <v>0</v>
      </c>
      <c r="GV16" s="76">
        <f t="shared" si="568"/>
        <v>0</v>
      </c>
      <c r="GW16" s="76">
        <f t="shared" si="569"/>
        <v>0</v>
      </c>
      <c r="GX16" s="76">
        <f t="shared" si="570"/>
        <v>0</v>
      </c>
      <c r="GY16" s="76"/>
      <c r="GZ16" s="76">
        <f t="shared" si="571"/>
        <v>0</v>
      </c>
      <c r="HA16" s="77">
        <f t="shared" si="572"/>
        <v>0</v>
      </c>
      <c r="HB16" s="75">
        <f t="shared" si="573"/>
        <v>0</v>
      </c>
      <c r="HC16" s="76">
        <f t="shared" si="574"/>
        <v>0</v>
      </c>
      <c r="HD16" s="76">
        <f t="shared" si="575"/>
        <v>0</v>
      </c>
      <c r="HE16" s="76">
        <f t="shared" si="576"/>
        <v>0</v>
      </c>
      <c r="HF16" s="76"/>
      <c r="HG16" s="76">
        <f t="shared" si="577"/>
        <v>0</v>
      </c>
      <c r="HH16" s="77">
        <f t="shared" si="578"/>
        <v>0</v>
      </c>
      <c r="HI16" s="75">
        <f t="shared" si="579"/>
        <v>0</v>
      </c>
      <c r="HJ16" s="76">
        <f t="shared" si="580"/>
        <v>0</v>
      </c>
      <c r="HK16" s="76">
        <f t="shared" si="581"/>
        <v>0</v>
      </c>
      <c r="HL16" s="76">
        <f t="shared" si="582"/>
        <v>0</v>
      </c>
      <c r="HM16" s="76"/>
      <c r="HN16" s="76">
        <f t="shared" si="583"/>
        <v>0</v>
      </c>
      <c r="HO16" s="77">
        <f t="shared" si="584"/>
        <v>0</v>
      </c>
      <c r="HP16" s="75">
        <f t="shared" si="585"/>
        <v>0</v>
      </c>
      <c r="HQ16" s="76">
        <f t="shared" si="586"/>
        <v>0</v>
      </c>
      <c r="HR16" s="76">
        <f t="shared" si="587"/>
        <v>0</v>
      </c>
      <c r="HS16" s="76">
        <f t="shared" si="588"/>
        <v>0</v>
      </c>
      <c r="HT16" s="76"/>
      <c r="HU16" s="76">
        <f t="shared" si="589"/>
        <v>0</v>
      </c>
      <c r="HV16" s="77">
        <f t="shared" si="590"/>
        <v>0</v>
      </c>
      <c r="HW16" s="75">
        <f t="shared" si="591"/>
        <v>0</v>
      </c>
      <c r="HX16" s="76">
        <f t="shared" si="592"/>
        <v>0</v>
      </c>
      <c r="HY16" s="76">
        <f t="shared" si="593"/>
        <v>0</v>
      </c>
      <c r="HZ16" s="76">
        <f t="shared" si="594"/>
        <v>0</v>
      </c>
      <c r="IA16" s="76"/>
      <c r="IB16" s="76">
        <f t="shared" si="595"/>
        <v>0</v>
      </c>
      <c r="IC16" s="77">
        <f t="shared" si="596"/>
        <v>0</v>
      </c>
      <c r="ID16" s="75">
        <f t="shared" si="597"/>
        <v>0</v>
      </c>
      <c r="IE16" s="76">
        <f t="shared" si="598"/>
        <v>0</v>
      </c>
      <c r="IF16" s="76">
        <f t="shared" si="599"/>
        <v>0</v>
      </c>
      <c r="IG16" s="76">
        <f t="shared" si="600"/>
        <v>0</v>
      </c>
      <c r="IH16" s="76"/>
      <c r="II16" s="76">
        <f t="shared" si="601"/>
        <v>0</v>
      </c>
      <c r="IJ16" s="77">
        <f t="shared" si="602"/>
        <v>0</v>
      </c>
      <c r="IK16" s="75">
        <f t="shared" si="603"/>
        <v>0</v>
      </c>
      <c r="IL16" s="76">
        <f t="shared" si="604"/>
        <v>0</v>
      </c>
      <c r="IM16" s="76">
        <f t="shared" si="605"/>
        <v>0</v>
      </c>
      <c r="IN16" s="76">
        <f t="shared" si="606"/>
        <v>0</v>
      </c>
      <c r="IO16" s="76"/>
      <c r="IP16" s="76">
        <f t="shared" si="607"/>
        <v>0</v>
      </c>
      <c r="IQ16" s="77">
        <f t="shared" si="608"/>
        <v>0</v>
      </c>
      <c r="IR16" s="75">
        <f t="shared" si="609"/>
        <v>0</v>
      </c>
      <c r="IS16" s="76">
        <f t="shared" si="610"/>
        <v>0</v>
      </c>
      <c r="IT16" s="76">
        <f t="shared" si="611"/>
        <v>0</v>
      </c>
      <c r="IU16" s="76">
        <f t="shared" si="612"/>
        <v>0</v>
      </c>
      <c r="IV16" s="76"/>
      <c r="IW16" s="76">
        <f t="shared" si="613"/>
        <v>0</v>
      </c>
      <c r="IX16" s="77">
        <f t="shared" si="614"/>
        <v>0</v>
      </c>
      <c r="IY16" s="75">
        <f t="shared" si="615"/>
        <v>0</v>
      </c>
      <c r="IZ16" s="76">
        <f t="shared" si="616"/>
        <v>0</v>
      </c>
      <c r="JA16" s="76">
        <f t="shared" si="617"/>
        <v>0</v>
      </c>
      <c r="JB16" s="76">
        <f t="shared" si="618"/>
        <v>0</v>
      </c>
      <c r="JC16" s="76"/>
      <c r="JD16" s="76">
        <f t="shared" si="619"/>
        <v>0</v>
      </c>
      <c r="JE16" s="77">
        <f t="shared" si="620"/>
        <v>0</v>
      </c>
      <c r="JF16" s="75">
        <f t="shared" si="621"/>
        <v>0</v>
      </c>
      <c r="JG16" s="76">
        <f t="shared" si="622"/>
        <v>0</v>
      </c>
      <c r="JH16" s="76">
        <f t="shared" si="623"/>
        <v>0</v>
      </c>
      <c r="JI16" s="76">
        <f t="shared" si="624"/>
        <v>0</v>
      </c>
      <c r="JJ16" s="76"/>
      <c r="JK16" s="76">
        <f t="shared" si="625"/>
        <v>0</v>
      </c>
      <c r="JL16" s="77">
        <f t="shared" si="626"/>
        <v>0</v>
      </c>
      <c r="JM16" s="75">
        <f t="shared" si="627"/>
        <v>0</v>
      </c>
      <c r="JN16" s="76">
        <f t="shared" si="628"/>
        <v>0</v>
      </c>
      <c r="JO16" s="76">
        <f t="shared" si="629"/>
        <v>0</v>
      </c>
      <c r="JP16" s="76">
        <f t="shared" si="630"/>
        <v>0</v>
      </c>
      <c r="JQ16" s="76"/>
      <c r="JR16" s="76">
        <f t="shared" si="631"/>
        <v>0</v>
      </c>
      <c r="JS16" s="77">
        <f t="shared" si="632"/>
        <v>0</v>
      </c>
      <c r="JT16" s="75">
        <f t="shared" si="633"/>
        <v>0</v>
      </c>
      <c r="JU16" s="76">
        <f t="shared" si="634"/>
        <v>0</v>
      </c>
      <c r="JV16" s="76">
        <f t="shared" si="635"/>
        <v>0</v>
      </c>
      <c r="JW16" s="76">
        <f t="shared" si="636"/>
        <v>0</v>
      </c>
      <c r="JX16" s="76"/>
      <c r="JY16" s="76">
        <f t="shared" si="637"/>
        <v>0</v>
      </c>
      <c r="JZ16" s="77">
        <f t="shared" si="638"/>
        <v>0</v>
      </c>
      <c r="KA16" s="75">
        <f t="shared" si="639"/>
        <v>0</v>
      </c>
      <c r="KB16" s="76">
        <f t="shared" si="640"/>
        <v>0</v>
      </c>
      <c r="KC16" s="76">
        <f t="shared" si="641"/>
        <v>0</v>
      </c>
      <c r="KD16" s="76">
        <f t="shared" si="642"/>
        <v>0</v>
      </c>
      <c r="KE16" s="76"/>
      <c r="KF16" s="76">
        <f t="shared" si="643"/>
        <v>0</v>
      </c>
      <c r="KG16" s="77">
        <f t="shared" si="644"/>
        <v>0</v>
      </c>
      <c r="KH16" s="75">
        <f t="shared" si="645"/>
        <v>0</v>
      </c>
      <c r="KI16" s="76">
        <f t="shared" si="646"/>
        <v>0</v>
      </c>
      <c r="KJ16" s="76">
        <f t="shared" si="647"/>
        <v>0</v>
      </c>
      <c r="KK16" s="76">
        <f t="shared" si="648"/>
        <v>0</v>
      </c>
      <c r="KL16" s="76"/>
      <c r="KM16" s="76">
        <f t="shared" si="649"/>
        <v>0</v>
      </c>
      <c r="KN16" s="77">
        <f t="shared" si="650"/>
        <v>0</v>
      </c>
      <c r="KO16" s="75">
        <f t="shared" si="651"/>
        <v>0</v>
      </c>
      <c r="KP16" s="76">
        <f t="shared" si="652"/>
        <v>0</v>
      </c>
      <c r="KQ16" s="76">
        <f t="shared" si="653"/>
        <v>0</v>
      </c>
      <c r="KR16" s="76">
        <f t="shared" si="654"/>
        <v>0</v>
      </c>
      <c r="KS16" s="76"/>
      <c r="KT16" s="76">
        <f t="shared" si="655"/>
        <v>0</v>
      </c>
      <c r="KU16" s="77">
        <f t="shared" si="656"/>
        <v>0</v>
      </c>
      <c r="KV16" s="75">
        <f t="shared" si="657"/>
        <v>0</v>
      </c>
      <c r="KW16" s="76">
        <f t="shared" si="658"/>
        <v>0</v>
      </c>
      <c r="KX16" s="76">
        <f t="shared" si="659"/>
        <v>0</v>
      </c>
      <c r="KY16" s="76">
        <f t="shared" si="660"/>
        <v>0</v>
      </c>
      <c r="KZ16" s="76"/>
      <c r="LA16" s="76">
        <f t="shared" si="661"/>
        <v>0</v>
      </c>
      <c r="LB16" s="77">
        <f t="shared" si="662"/>
        <v>0</v>
      </c>
      <c r="LC16" s="75">
        <f t="shared" si="663"/>
        <v>0</v>
      </c>
      <c r="LD16" s="76">
        <f t="shared" si="664"/>
        <v>0</v>
      </c>
      <c r="LE16" s="76">
        <f t="shared" si="665"/>
        <v>0</v>
      </c>
      <c r="LF16" s="76">
        <f t="shared" si="666"/>
        <v>0</v>
      </c>
      <c r="LG16" s="76"/>
      <c r="LH16" s="76">
        <f t="shared" si="667"/>
        <v>0</v>
      </c>
      <c r="LI16" s="77">
        <f t="shared" si="668"/>
        <v>0</v>
      </c>
      <c r="LJ16" s="75">
        <f t="shared" si="669"/>
        <v>0</v>
      </c>
      <c r="LK16" s="76">
        <f t="shared" si="670"/>
        <v>0</v>
      </c>
      <c r="LL16" s="76">
        <f t="shared" si="671"/>
        <v>0</v>
      </c>
      <c r="LM16" s="76">
        <f t="shared" si="672"/>
        <v>0</v>
      </c>
      <c r="LN16" s="76"/>
      <c r="LO16" s="76">
        <f t="shared" si="673"/>
        <v>0</v>
      </c>
      <c r="LP16" s="77">
        <f t="shared" si="674"/>
        <v>0</v>
      </c>
      <c r="LQ16" s="75">
        <f t="shared" si="675"/>
        <v>0</v>
      </c>
      <c r="LR16" s="76">
        <f t="shared" si="676"/>
        <v>0</v>
      </c>
      <c r="LS16" s="76">
        <f t="shared" si="677"/>
        <v>0</v>
      </c>
      <c r="LT16" s="76">
        <f t="shared" si="678"/>
        <v>0</v>
      </c>
      <c r="LU16" s="76"/>
      <c r="LV16" s="76">
        <f t="shared" si="679"/>
        <v>0</v>
      </c>
      <c r="LW16" s="77">
        <f t="shared" si="680"/>
        <v>0</v>
      </c>
      <c r="LX16" s="75">
        <f t="shared" si="681"/>
        <v>0</v>
      </c>
      <c r="LY16" s="76">
        <f t="shared" si="682"/>
        <v>0</v>
      </c>
      <c r="LZ16" s="76">
        <f t="shared" si="683"/>
        <v>0</v>
      </c>
      <c r="MA16" s="76">
        <f t="shared" si="684"/>
        <v>0</v>
      </c>
      <c r="MB16" s="76"/>
      <c r="MC16" s="76">
        <f t="shared" si="685"/>
        <v>0</v>
      </c>
      <c r="MD16" s="77">
        <f t="shared" si="686"/>
        <v>0</v>
      </c>
      <c r="ME16" s="75">
        <f t="shared" si="687"/>
        <v>0</v>
      </c>
      <c r="MF16" s="76">
        <f t="shared" si="688"/>
        <v>0</v>
      </c>
      <c r="MG16" s="76">
        <f t="shared" si="689"/>
        <v>0</v>
      </c>
      <c r="MH16" s="76">
        <f t="shared" si="690"/>
        <v>0</v>
      </c>
      <c r="MI16" s="76"/>
      <c r="MJ16" s="76">
        <f t="shared" si="691"/>
        <v>0</v>
      </c>
      <c r="MK16" s="77">
        <f t="shared" si="692"/>
        <v>0</v>
      </c>
      <c r="ML16" s="75">
        <f t="shared" si="693"/>
        <v>0</v>
      </c>
      <c r="MM16" s="76">
        <f t="shared" si="694"/>
        <v>0</v>
      </c>
      <c r="MN16" s="76">
        <f t="shared" si="695"/>
        <v>0</v>
      </c>
      <c r="MO16" s="76">
        <f t="shared" si="696"/>
        <v>0</v>
      </c>
      <c r="MP16" s="76"/>
      <c r="MQ16" s="76">
        <f t="shared" si="697"/>
        <v>0</v>
      </c>
      <c r="MR16" s="77">
        <f t="shared" si="698"/>
        <v>0</v>
      </c>
      <c r="MS16" s="75">
        <f t="shared" si="699"/>
        <v>0</v>
      </c>
      <c r="MT16" s="76">
        <f t="shared" si="700"/>
        <v>0</v>
      </c>
      <c r="MU16" s="76">
        <f t="shared" si="701"/>
        <v>0</v>
      </c>
      <c r="MV16" s="76">
        <f t="shared" si="702"/>
        <v>0</v>
      </c>
      <c r="MW16" s="76"/>
      <c r="MX16" s="76">
        <f t="shared" si="703"/>
        <v>0</v>
      </c>
      <c r="MY16" s="77">
        <f t="shared" si="704"/>
        <v>0</v>
      </c>
      <c r="MZ16" s="75">
        <f t="shared" si="705"/>
        <v>0</v>
      </c>
      <c r="NA16" s="76">
        <f t="shared" si="706"/>
        <v>0</v>
      </c>
      <c r="NB16" s="76">
        <f t="shared" si="707"/>
        <v>0</v>
      </c>
      <c r="NC16" s="76">
        <f t="shared" si="708"/>
        <v>0</v>
      </c>
      <c r="ND16" s="76"/>
      <c r="NE16" s="76">
        <f t="shared" si="709"/>
        <v>0</v>
      </c>
      <c r="NF16" s="77">
        <f t="shared" si="710"/>
        <v>0</v>
      </c>
      <c r="NG16" s="75">
        <f t="shared" si="711"/>
        <v>0</v>
      </c>
      <c r="NH16" s="76">
        <f t="shared" si="712"/>
        <v>0</v>
      </c>
      <c r="NI16" s="76">
        <f t="shared" si="713"/>
        <v>0</v>
      </c>
      <c r="NJ16" s="76">
        <f t="shared" si="714"/>
        <v>0</v>
      </c>
      <c r="NK16" s="76"/>
      <c r="NL16" s="76">
        <f t="shared" si="715"/>
        <v>0</v>
      </c>
      <c r="NM16" s="77">
        <f t="shared" si="716"/>
        <v>0</v>
      </c>
      <c r="NN16" s="75">
        <f t="shared" si="717"/>
        <v>0</v>
      </c>
      <c r="NO16" s="76">
        <f t="shared" si="718"/>
        <v>0</v>
      </c>
      <c r="NP16" s="76">
        <f t="shared" si="719"/>
        <v>0</v>
      </c>
      <c r="NQ16" s="76">
        <f t="shared" si="720"/>
        <v>0</v>
      </c>
      <c r="NR16" s="76"/>
      <c r="NS16" s="76">
        <f t="shared" si="721"/>
        <v>0</v>
      </c>
      <c r="NT16" s="77">
        <f t="shared" si="722"/>
        <v>0</v>
      </c>
      <c r="NU16" s="72"/>
      <c r="NV16" s="115">
        <f t="shared" si="835"/>
        <v>0</v>
      </c>
      <c r="NW16" s="115">
        <f t="shared" si="835"/>
        <v>0</v>
      </c>
      <c r="NX16" s="115">
        <f t="shared" si="835"/>
        <v>0</v>
      </c>
      <c r="NY16" s="115">
        <f t="shared" si="835"/>
        <v>0</v>
      </c>
      <c r="NZ16" s="115">
        <f t="shared" si="835"/>
        <v>0</v>
      </c>
      <c r="OA16" s="115">
        <f t="shared" si="835"/>
        <v>0</v>
      </c>
      <c r="OB16" s="115">
        <f t="shared" si="835"/>
        <v>0</v>
      </c>
      <c r="OC16" s="115">
        <f t="shared" si="835"/>
        <v>0</v>
      </c>
      <c r="OD16" s="115">
        <f t="shared" si="835"/>
        <v>0</v>
      </c>
      <c r="OE16" s="115">
        <f t="shared" si="835"/>
        <v>0</v>
      </c>
      <c r="OF16" s="115">
        <f t="shared" si="836"/>
        <v>0</v>
      </c>
      <c r="OG16" s="115">
        <f t="shared" si="836"/>
        <v>0</v>
      </c>
      <c r="OH16" s="115">
        <f t="shared" si="836"/>
        <v>0</v>
      </c>
      <c r="OI16" s="115">
        <f t="shared" si="836"/>
        <v>0</v>
      </c>
      <c r="OJ16" s="115">
        <f t="shared" si="836"/>
        <v>0</v>
      </c>
      <c r="OK16" s="115">
        <f t="shared" si="836"/>
        <v>0</v>
      </c>
      <c r="OL16" s="115">
        <f t="shared" si="836"/>
        <v>0</v>
      </c>
      <c r="OM16" s="115">
        <f t="shared" si="836"/>
        <v>0</v>
      </c>
      <c r="ON16" s="115">
        <f t="shared" si="836"/>
        <v>0</v>
      </c>
      <c r="OO16" s="115">
        <f t="shared" si="836"/>
        <v>0</v>
      </c>
      <c r="OP16" s="115">
        <f t="shared" si="836"/>
        <v>0</v>
      </c>
      <c r="OQ16" s="115">
        <f t="shared" si="834"/>
        <v>0</v>
      </c>
      <c r="OR16" s="115">
        <f t="shared" si="834"/>
        <v>0</v>
      </c>
      <c r="OS16" s="115">
        <f t="shared" si="834"/>
        <v>0</v>
      </c>
      <c r="OT16" s="115">
        <f t="shared" si="834"/>
        <v>0</v>
      </c>
      <c r="OU16" s="115">
        <f t="shared" si="834"/>
        <v>0</v>
      </c>
      <c r="OV16" s="115">
        <f t="shared" si="834"/>
        <v>0</v>
      </c>
      <c r="OW16" s="115">
        <f t="shared" si="834"/>
        <v>0</v>
      </c>
      <c r="OX16" s="115">
        <f t="shared" si="834"/>
        <v>0</v>
      </c>
      <c r="OY16" s="115">
        <f t="shared" si="834"/>
        <v>0</v>
      </c>
      <c r="OZ16" s="115">
        <f t="shared" si="834"/>
        <v>0</v>
      </c>
      <c r="PA16" s="115">
        <f t="shared" si="834"/>
        <v>0</v>
      </c>
      <c r="PB16" s="115">
        <f t="shared" si="834"/>
        <v>0</v>
      </c>
      <c r="PC16" s="115">
        <f t="shared" si="834"/>
        <v>0</v>
      </c>
      <c r="PD16" s="115">
        <f t="shared" si="834"/>
        <v>0</v>
      </c>
      <c r="PE16" s="115">
        <f t="shared" si="834"/>
        <v>0</v>
      </c>
      <c r="PF16" s="115">
        <f t="shared" si="834"/>
        <v>0</v>
      </c>
      <c r="PG16" s="115">
        <f t="shared" si="834"/>
        <v>0</v>
      </c>
      <c r="PH16" s="115">
        <f t="shared" si="834"/>
        <v>0</v>
      </c>
      <c r="PI16" s="115">
        <f t="shared" si="834"/>
        <v>0</v>
      </c>
      <c r="PJ16" s="115">
        <f t="shared" si="834"/>
        <v>0</v>
      </c>
      <c r="PK16" s="115">
        <f t="shared" si="834"/>
        <v>0</v>
      </c>
      <c r="PL16" s="115">
        <f t="shared" si="834"/>
        <v>0</v>
      </c>
      <c r="PM16" s="115">
        <f t="shared" si="834"/>
        <v>0</v>
      </c>
      <c r="PN16" s="115">
        <f t="shared" si="834"/>
        <v>0</v>
      </c>
      <c r="PO16" s="115">
        <f t="shared" si="834"/>
        <v>0</v>
      </c>
      <c r="PP16" s="115">
        <f t="shared" si="834"/>
        <v>0</v>
      </c>
      <c r="PQ16" s="115">
        <f t="shared" si="834"/>
        <v>0</v>
      </c>
      <c r="PR16" s="115">
        <f t="shared" si="834"/>
        <v>0</v>
      </c>
      <c r="PS16" s="115">
        <f t="shared" si="834"/>
        <v>0</v>
      </c>
      <c r="PT16" s="115">
        <f t="shared" si="834"/>
        <v>0</v>
      </c>
      <c r="PU16" s="116">
        <f t="shared" si="830"/>
        <v>0</v>
      </c>
      <c r="PV16" s="116"/>
      <c r="PW16" s="76">
        <f t="shared" si="726"/>
        <v>0</v>
      </c>
      <c r="PX16" s="76">
        <f t="shared" si="727"/>
        <v>0</v>
      </c>
      <c r="PY16" s="76">
        <f t="shared" si="728"/>
        <v>0</v>
      </c>
      <c r="PZ16" s="76">
        <f t="shared" si="729"/>
        <v>0</v>
      </c>
      <c r="QA16" s="76">
        <f t="shared" si="730"/>
        <v>0</v>
      </c>
      <c r="QB16" s="76">
        <f t="shared" si="731"/>
        <v>0</v>
      </c>
      <c r="QC16" s="76">
        <f t="shared" si="732"/>
        <v>0</v>
      </c>
      <c r="QD16" s="76">
        <f t="shared" si="733"/>
        <v>0</v>
      </c>
      <c r="QE16" s="76">
        <f t="shared" si="734"/>
        <v>0</v>
      </c>
      <c r="QF16" s="76">
        <f t="shared" si="735"/>
        <v>0</v>
      </c>
      <c r="QG16" s="76">
        <f t="shared" si="736"/>
        <v>0</v>
      </c>
      <c r="QH16" s="76">
        <f t="shared" si="737"/>
        <v>0</v>
      </c>
      <c r="QI16" s="76">
        <f t="shared" si="738"/>
        <v>0</v>
      </c>
      <c r="QJ16" s="76">
        <f t="shared" si="739"/>
        <v>0</v>
      </c>
      <c r="QK16" s="76">
        <f t="shared" si="740"/>
        <v>0</v>
      </c>
      <c r="QL16" s="76">
        <f t="shared" si="741"/>
        <v>0</v>
      </c>
      <c r="QM16" s="76">
        <f t="shared" si="742"/>
        <v>0</v>
      </c>
      <c r="QN16" s="76">
        <f t="shared" si="743"/>
        <v>0</v>
      </c>
      <c r="QO16" s="76">
        <f t="shared" si="744"/>
        <v>0</v>
      </c>
      <c r="QP16" s="76">
        <f t="shared" si="745"/>
        <v>0</v>
      </c>
      <c r="QQ16" s="76">
        <f t="shared" si="746"/>
        <v>0</v>
      </c>
      <c r="QR16" s="76">
        <f t="shared" si="747"/>
        <v>0</v>
      </c>
      <c r="QS16" s="76">
        <f t="shared" si="748"/>
        <v>0</v>
      </c>
      <c r="QT16" s="76">
        <f t="shared" si="749"/>
        <v>0</v>
      </c>
      <c r="QU16" s="76">
        <f t="shared" si="750"/>
        <v>0</v>
      </c>
      <c r="QV16" s="76">
        <f t="shared" si="751"/>
        <v>0</v>
      </c>
      <c r="QW16" s="76">
        <f t="shared" si="752"/>
        <v>0</v>
      </c>
      <c r="QX16" s="76">
        <f t="shared" si="753"/>
        <v>0</v>
      </c>
      <c r="QY16" s="76">
        <f t="shared" si="754"/>
        <v>0</v>
      </c>
      <c r="QZ16" s="76">
        <f t="shared" si="755"/>
        <v>0</v>
      </c>
      <c r="RA16" s="76">
        <f t="shared" si="756"/>
        <v>0</v>
      </c>
      <c r="RB16" s="76">
        <f t="shared" si="757"/>
        <v>0</v>
      </c>
      <c r="RC16" s="76">
        <f t="shared" si="758"/>
        <v>0</v>
      </c>
      <c r="RD16" s="76">
        <f t="shared" si="759"/>
        <v>0</v>
      </c>
      <c r="RE16" s="76">
        <f t="shared" si="760"/>
        <v>0</v>
      </c>
      <c r="RF16" s="76">
        <f t="shared" si="761"/>
        <v>0</v>
      </c>
      <c r="RG16" s="76">
        <f t="shared" si="762"/>
        <v>0</v>
      </c>
      <c r="RH16" s="76">
        <f t="shared" si="763"/>
        <v>0</v>
      </c>
      <c r="RI16" s="76">
        <f t="shared" si="764"/>
        <v>0</v>
      </c>
      <c r="RJ16" s="76">
        <f t="shared" si="765"/>
        <v>0</v>
      </c>
      <c r="RK16" s="76">
        <f t="shared" si="766"/>
        <v>0</v>
      </c>
      <c r="RL16" s="76">
        <f t="shared" si="767"/>
        <v>0</v>
      </c>
      <c r="RM16" s="76">
        <f t="shared" si="768"/>
        <v>0</v>
      </c>
      <c r="RN16" s="76">
        <f t="shared" si="769"/>
        <v>0</v>
      </c>
      <c r="RO16" s="76">
        <f t="shared" si="770"/>
        <v>0</v>
      </c>
      <c r="RP16" s="76">
        <f t="shared" si="771"/>
        <v>0</v>
      </c>
      <c r="RQ16" s="76">
        <f t="shared" si="772"/>
        <v>0</v>
      </c>
      <c r="RR16" s="76">
        <f t="shared" si="773"/>
        <v>0</v>
      </c>
      <c r="RS16" s="76">
        <f t="shared" si="774"/>
        <v>0</v>
      </c>
      <c r="RT16" s="76">
        <f t="shared" si="775"/>
        <v>0</v>
      </c>
      <c r="RU16" s="76">
        <f t="shared" si="776"/>
        <v>0</v>
      </c>
      <c r="RW16" s="115">
        <f t="shared" si="831"/>
        <v>0</v>
      </c>
      <c r="RX16" s="115">
        <f t="shared" si="777"/>
        <v>0</v>
      </c>
      <c r="RY16" s="115">
        <f t="shared" si="778"/>
        <v>0</v>
      </c>
      <c r="RZ16" s="115">
        <f t="shared" si="779"/>
        <v>0</v>
      </c>
      <c r="SA16" s="115">
        <f t="shared" si="780"/>
        <v>0</v>
      </c>
      <c r="SB16" s="115">
        <f t="shared" si="781"/>
        <v>0</v>
      </c>
      <c r="SC16" s="115">
        <f t="shared" si="782"/>
        <v>0</v>
      </c>
      <c r="SD16" s="115">
        <f t="shared" si="783"/>
        <v>0</v>
      </c>
      <c r="SE16" s="115">
        <f t="shared" si="784"/>
        <v>0</v>
      </c>
      <c r="SF16" s="115">
        <f t="shared" si="785"/>
        <v>0</v>
      </c>
      <c r="SG16" s="115">
        <f t="shared" si="786"/>
        <v>0</v>
      </c>
      <c r="SH16" s="115">
        <f t="shared" si="787"/>
        <v>0</v>
      </c>
      <c r="SI16" s="115">
        <f t="shared" si="788"/>
        <v>0</v>
      </c>
      <c r="SJ16" s="115">
        <f t="shared" si="789"/>
        <v>0</v>
      </c>
      <c r="SK16" s="115">
        <f t="shared" si="790"/>
        <v>0</v>
      </c>
      <c r="SL16" s="115">
        <f t="shared" si="791"/>
        <v>0</v>
      </c>
      <c r="SM16" s="115">
        <f t="shared" si="792"/>
        <v>0</v>
      </c>
      <c r="SN16" s="115">
        <f t="shared" si="793"/>
        <v>0</v>
      </c>
      <c r="SO16" s="115">
        <f t="shared" si="794"/>
        <v>0</v>
      </c>
      <c r="SP16" s="115">
        <f t="shared" si="795"/>
        <v>0</v>
      </c>
      <c r="SQ16" s="115">
        <f t="shared" si="796"/>
        <v>0</v>
      </c>
      <c r="SR16" s="115">
        <f t="shared" si="797"/>
        <v>0</v>
      </c>
      <c r="SS16" s="115">
        <f t="shared" si="798"/>
        <v>0</v>
      </c>
      <c r="ST16" s="115">
        <f t="shared" si="799"/>
        <v>0</v>
      </c>
      <c r="SU16" s="115">
        <f t="shared" si="800"/>
        <v>0</v>
      </c>
      <c r="SV16" s="115">
        <f t="shared" si="801"/>
        <v>0</v>
      </c>
      <c r="SW16" s="115">
        <f t="shared" si="802"/>
        <v>0</v>
      </c>
      <c r="SX16" s="115">
        <f t="shared" si="803"/>
        <v>0</v>
      </c>
      <c r="SY16" s="115">
        <f t="shared" si="804"/>
        <v>0</v>
      </c>
      <c r="SZ16" s="115">
        <f t="shared" si="805"/>
        <v>0</v>
      </c>
      <c r="TA16" s="115">
        <f t="shared" si="806"/>
        <v>0</v>
      </c>
      <c r="TB16" s="115">
        <f t="shared" si="807"/>
        <v>0</v>
      </c>
      <c r="TC16" s="115">
        <f t="shared" si="808"/>
        <v>0</v>
      </c>
      <c r="TD16" s="115">
        <f t="shared" si="809"/>
        <v>0</v>
      </c>
      <c r="TE16" s="115">
        <f t="shared" si="810"/>
        <v>0</v>
      </c>
      <c r="TF16" s="115">
        <f t="shared" si="811"/>
        <v>0</v>
      </c>
      <c r="TG16" s="115">
        <f t="shared" si="812"/>
        <v>0</v>
      </c>
      <c r="TH16" s="115">
        <f t="shared" si="813"/>
        <v>0</v>
      </c>
      <c r="TI16" s="115">
        <f t="shared" si="814"/>
        <v>0</v>
      </c>
      <c r="TJ16" s="115">
        <f t="shared" si="815"/>
        <v>0</v>
      </c>
      <c r="TK16" s="115">
        <f t="shared" si="816"/>
        <v>0</v>
      </c>
      <c r="TL16" s="115">
        <f t="shared" si="817"/>
        <v>0</v>
      </c>
      <c r="TM16" s="115">
        <f t="shared" si="818"/>
        <v>0</v>
      </c>
      <c r="TN16" s="115">
        <f t="shared" si="819"/>
        <v>0</v>
      </c>
      <c r="TO16" s="115">
        <f t="shared" si="820"/>
        <v>0</v>
      </c>
      <c r="TP16" s="115">
        <f t="shared" si="821"/>
        <v>0</v>
      </c>
      <c r="TQ16" s="115">
        <f t="shared" si="822"/>
        <v>0</v>
      </c>
      <c r="TR16" s="115">
        <f t="shared" si="823"/>
        <v>0</v>
      </c>
      <c r="TS16" s="115">
        <f t="shared" si="824"/>
        <v>0</v>
      </c>
      <c r="TT16" s="115">
        <f t="shared" si="825"/>
        <v>0</v>
      </c>
      <c r="TU16" s="115">
        <f t="shared" si="826"/>
        <v>0</v>
      </c>
      <c r="TV16" s="116">
        <f t="shared" si="832"/>
        <v>0</v>
      </c>
    </row>
    <row r="17" spans="1:542" x14ac:dyDescent="0.25">
      <c r="A17" s="68" t="str">
        <f t="shared" si="412"/>
        <v>Anteile 38-40/70 FN15 VN15</v>
      </c>
      <c r="B17" s="68">
        <f t="shared" si="833"/>
        <v>38</v>
      </c>
      <c r="C17" s="68">
        <f t="shared" si="827"/>
        <v>40</v>
      </c>
      <c r="D17" s="69">
        <v>15</v>
      </c>
      <c r="E17" s="69" t="s">
        <v>1540</v>
      </c>
      <c r="F17" s="68" t="str">
        <f t="shared" si="413"/>
        <v>Sehr geehrte Frau FN15</v>
      </c>
      <c r="H17" s="68" t="str">
        <f t="shared" si="414"/>
        <v>VN15</v>
      </c>
      <c r="J17" s="70" t="s">
        <v>1559</v>
      </c>
      <c r="K17" s="71" t="s">
        <v>1616</v>
      </c>
      <c r="M17" s="68" t="str">
        <f t="shared" si="415"/>
        <v>FN15</v>
      </c>
      <c r="N17" s="69">
        <v>3712</v>
      </c>
      <c r="O17" s="68" t="str">
        <f t="shared" si="416"/>
        <v>Maissau</v>
      </c>
      <c r="Q17" s="72"/>
      <c r="S17" s="69" t="str">
        <f t="shared" si="828"/>
        <v>VN15.FN15@un.org</v>
      </c>
      <c r="V17" s="68" t="str">
        <f t="shared" si="417"/>
        <v xml:space="preserve">    </v>
      </c>
      <c r="Z17" s="71">
        <v>3</v>
      </c>
      <c r="AA17" s="74">
        <f t="shared" si="418"/>
        <v>0</v>
      </c>
      <c r="AB17" s="75">
        <f t="shared" si="829"/>
        <v>0</v>
      </c>
      <c r="AC17" s="76">
        <v>0</v>
      </c>
      <c r="AD17" s="76">
        <f t="shared" si="419"/>
        <v>0</v>
      </c>
      <c r="AE17" s="76">
        <f t="shared" si="420"/>
        <v>0</v>
      </c>
      <c r="AF17" s="76"/>
      <c r="AG17" s="76">
        <f t="shared" si="421"/>
        <v>0</v>
      </c>
      <c r="AH17" s="77">
        <f t="shared" si="422"/>
        <v>0</v>
      </c>
      <c r="AI17" s="75">
        <f t="shared" si="423"/>
        <v>0</v>
      </c>
      <c r="AJ17" s="76">
        <f t="shared" si="424"/>
        <v>0</v>
      </c>
      <c r="AK17" s="76">
        <f t="shared" si="425"/>
        <v>0</v>
      </c>
      <c r="AL17" s="76">
        <f t="shared" si="426"/>
        <v>0</v>
      </c>
      <c r="AM17" s="76"/>
      <c r="AN17" s="76">
        <f t="shared" si="427"/>
        <v>0</v>
      </c>
      <c r="AO17" s="77">
        <f t="shared" si="428"/>
        <v>0</v>
      </c>
      <c r="AP17" s="75">
        <f t="shared" si="429"/>
        <v>0</v>
      </c>
      <c r="AQ17" s="76">
        <f t="shared" si="430"/>
        <v>0</v>
      </c>
      <c r="AR17" s="76">
        <f t="shared" si="431"/>
        <v>0</v>
      </c>
      <c r="AS17" s="76">
        <f t="shared" si="432"/>
        <v>0</v>
      </c>
      <c r="AT17" s="76"/>
      <c r="AU17" s="76">
        <f t="shared" si="433"/>
        <v>0</v>
      </c>
      <c r="AV17" s="77">
        <f t="shared" si="434"/>
        <v>0</v>
      </c>
      <c r="AW17" s="75">
        <f t="shared" si="435"/>
        <v>0</v>
      </c>
      <c r="AX17" s="76">
        <f t="shared" si="436"/>
        <v>0</v>
      </c>
      <c r="AY17" s="76">
        <f t="shared" si="437"/>
        <v>0</v>
      </c>
      <c r="AZ17" s="76">
        <f t="shared" si="438"/>
        <v>0</v>
      </c>
      <c r="BA17" s="76"/>
      <c r="BB17" s="76">
        <f t="shared" si="439"/>
        <v>0</v>
      </c>
      <c r="BC17" s="77">
        <f t="shared" si="440"/>
        <v>0</v>
      </c>
      <c r="BD17" s="75">
        <f t="shared" si="441"/>
        <v>0</v>
      </c>
      <c r="BE17" s="76">
        <f t="shared" si="442"/>
        <v>0</v>
      </c>
      <c r="BF17" s="76">
        <f t="shared" si="443"/>
        <v>0</v>
      </c>
      <c r="BG17" s="76">
        <f t="shared" si="444"/>
        <v>0</v>
      </c>
      <c r="BH17" s="76"/>
      <c r="BI17" s="76">
        <f t="shared" si="445"/>
        <v>0</v>
      </c>
      <c r="BJ17" s="77">
        <f t="shared" si="446"/>
        <v>0</v>
      </c>
      <c r="BK17" s="75">
        <f t="shared" si="447"/>
        <v>0</v>
      </c>
      <c r="BL17" s="76">
        <f t="shared" si="448"/>
        <v>0</v>
      </c>
      <c r="BM17" s="76">
        <f t="shared" si="449"/>
        <v>0</v>
      </c>
      <c r="BN17" s="76">
        <f t="shared" si="450"/>
        <v>0</v>
      </c>
      <c r="BO17" s="76"/>
      <c r="BP17" s="76">
        <f t="shared" si="451"/>
        <v>0</v>
      </c>
      <c r="BQ17" s="77">
        <f t="shared" si="452"/>
        <v>0</v>
      </c>
      <c r="BR17" s="75">
        <f t="shared" si="453"/>
        <v>0</v>
      </c>
      <c r="BS17" s="76">
        <f t="shared" si="454"/>
        <v>0</v>
      </c>
      <c r="BT17" s="76">
        <f t="shared" si="455"/>
        <v>0</v>
      </c>
      <c r="BU17" s="76">
        <f t="shared" si="456"/>
        <v>0</v>
      </c>
      <c r="BV17" s="76"/>
      <c r="BW17" s="76">
        <f t="shared" si="457"/>
        <v>0</v>
      </c>
      <c r="BX17" s="77">
        <f t="shared" si="458"/>
        <v>0</v>
      </c>
      <c r="BY17" s="75">
        <f t="shared" si="459"/>
        <v>0</v>
      </c>
      <c r="BZ17" s="76">
        <f t="shared" si="460"/>
        <v>0</v>
      </c>
      <c r="CA17" s="76">
        <f t="shared" si="461"/>
        <v>0</v>
      </c>
      <c r="CB17" s="76">
        <f t="shared" si="462"/>
        <v>0</v>
      </c>
      <c r="CC17" s="76"/>
      <c r="CD17" s="76">
        <f t="shared" si="463"/>
        <v>0</v>
      </c>
      <c r="CE17" s="77">
        <f t="shared" si="464"/>
        <v>0</v>
      </c>
      <c r="CF17" s="75">
        <f t="shared" si="465"/>
        <v>0</v>
      </c>
      <c r="CG17" s="76">
        <f t="shared" si="466"/>
        <v>0</v>
      </c>
      <c r="CH17" s="76">
        <f t="shared" si="467"/>
        <v>0</v>
      </c>
      <c r="CI17" s="76">
        <f t="shared" si="468"/>
        <v>0</v>
      </c>
      <c r="CJ17" s="76"/>
      <c r="CK17" s="76">
        <f t="shared" si="469"/>
        <v>0</v>
      </c>
      <c r="CL17" s="77">
        <f t="shared" si="470"/>
        <v>0</v>
      </c>
      <c r="CM17" s="75">
        <f t="shared" si="471"/>
        <v>0</v>
      </c>
      <c r="CN17" s="76">
        <f t="shared" si="472"/>
        <v>0</v>
      </c>
      <c r="CO17" s="76">
        <f t="shared" si="473"/>
        <v>0</v>
      </c>
      <c r="CP17" s="76">
        <f t="shared" si="474"/>
        <v>0</v>
      </c>
      <c r="CQ17" s="76"/>
      <c r="CR17" s="76">
        <f t="shared" si="475"/>
        <v>0</v>
      </c>
      <c r="CS17" s="77">
        <f t="shared" si="476"/>
        <v>0</v>
      </c>
      <c r="CT17" s="75">
        <f t="shared" si="477"/>
        <v>0</v>
      </c>
      <c r="CU17" s="76">
        <f t="shared" si="478"/>
        <v>0</v>
      </c>
      <c r="CV17" s="76">
        <f t="shared" si="479"/>
        <v>0</v>
      </c>
      <c r="CW17" s="76">
        <f t="shared" si="480"/>
        <v>0</v>
      </c>
      <c r="CX17" s="76"/>
      <c r="CY17" s="76">
        <f t="shared" si="481"/>
        <v>0</v>
      </c>
      <c r="CZ17" s="77">
        <f t="shared" si="482"/>
        <v>0</v>
      </c>
      <c r="DA17" s="75">
        <f t="shared" si="483"/>
        <v>0</v>
      </c>
      <c r="DB17" s="76">
        <f t="shared" si="484"/>
        <v>0</v>
      </c>
      <c r="DC17" s="76">
        <f t="shared" si="485"/>
        <v>0</v>
      </c>
      <c r="DD17" s="76">
        <f t="shared" si="486"/>
        <v>0</v>
      </c>
      <c r="DE17" s="76"/>
      <c r="DF17" s="76">
        <f t="shared" si="487"/>
        <v>0</v>
      </c>
      <c r="DG17" s="77">
        <f t="shared" si="488"/>
        <v>0</v>
      </c>
      <c r="DH17" s="75">
        <f t="shared" si="489"/>
        <v>0</v>
      </c>
      <c r="DI17" s="76">
        <f t="shared" si="490"/>
        <v>0</v>
      </c>
      <c r="DJ17" s="76">
        <f t="shared" si="491"/>
        <v>0</v>
      </c>
      <c r="DK17" s="76">
        <f t="shared" si="492"/>
        <v>0</v>
      </c>
      <c r="DL17" s="76"/>
      <c r="DM17" s="76">
        <f t="shared" si="493"/>
        <v>0</v>
      </c>
      <c r="DN17" s="77">
        <f t="shared" si="494"/>
        <v>0</v>
      </c>
      <c r="DO17" s="75">
        <f t="shared" si="495"/>
        <v>0</v>
      </c>
      <c r="DP17" s="76">
        <f t="shared" si="496"/>
        <v>0</v>
      </c>
      <c r="DQ17" s="76">
        <f t="shared" si="497"/>
        <v>0</v>
      </c>
      <c r="DR17" s="76">
        <f t="shared" si="498"/>
        <v>0</v>
      </c>
      <c r="DS17" s="76"/>
      <c r="DT17" s="76">
        <f t="shared" si="499"/>
        <v>0</v>
      </c>
      <c r="DU17" s="77">
        <f t="shared" si="500"/>
        <v>0</v>
      </c>
      <c r="DV17" s="75">
        <f t="shared" si="501"/>
        <v>0</v>
      </c>
      <c r="DW17" s="76">
        <f t="shared" si="502"/>
        <v>0</v>
      </c>
      <c r="DX17" s="76">
        <f t="shared" si="503"/>
        <v>0</v>
      </c>
      <c r="DY17" s="76">
        <f t="shared" si="504"/>
        <v>0</v>
      </c>
      <c r="DZ17" s="76"/>
      <c r="EA17" s="76">
        <f t="shared" si="505"/>
        <v>0</v>
      </c>
      <c r="EB17" s="77">
        <f t="shared" si="506"/>
        <v>0</v>
      </c>
      <c r="EC17" s="75">
        <f t="shared" si="507"/>
        <v>0</v>
      </c>
      <c r="ED17" s="76">
        <f t="shared" si="508"/>
        <v>0</v>
      </c>
      <c r="EE17" s="76">
        <f t="shared" si="509"/>
        <v>0</v>
      </c>
      <c r="EF17" s="76">
        <f t="shared" si="510"/>
        <v>0</v>
      </c>
      <c r="EG17" s="76"/>
      <c r="EH17" s="76">
        <f t="shared" si="511"/>
        <v>0</v>
      </c>
      <c r="EI17" s="77">
        <f t="shared" si="512"/>
        <v>0</v>
      </c>
      <c r="EJ17" s="75">
        <f t="shared" si="513"/>
        <v>0</v>
      </c>
      <c r="EK17" s="76">
        <f t="shared" si="514"/>
        <v>0</v>
      </c>
      <c r="EL17" s="76">
        <f t="shared" si="515"/>
        <v>0</v>
      </c>
      <c r="EM17" s="76">
        <f t="shared" si="516"/>
        <v>0</v>
      </c>
      <c r="EN17" s="76"/>
      <c r="EO17" s="76">
        <f t="shared" si="517"/>
        <v>0</v>
      </c>
      <c r="EP17" s="77">
        <f t="shared" si="518"/>
        <v>0</v>
      </c>
      <c r="EQ17" s="75">
        <f t="shared" si="519"/>
        <v>0</v>
      </c>
      <c r="ER17" s="76">
        <f t="shared" si="520"/>
        <v>0</v>
      </c>
      <c r="ES17" s="76">
        <f t="shared" si="521"/>
        <v>0</v>
      </c>
      <c r="ET17" s="76">
        <f t="shared" si="522"/>
        <v>0</v>
      </c>
      <c r="EU17" s="76"/>
      <c r="EV17" s="76">
        <f t="shared" si="523"/>
        <v>0</v>
      </c>
      <c r="EW17" s="77">
        <f t="shared" si="524"/>
        <v>0</v>
      </c>
      <c r="EX17" s="75">
        <f t="shared" si="525"/>
        <v>0</v>
      </c>
      <c r="EY17" s="76">
        <f t="shared" si="526"/>
        <v>0</v>
      </c>
      <c r="EZ17" s="76">
        <f t="shared" si="527"/>
        <v>0</v>
      </c>
      <c r="FA17" s="76">
        <f t="shared" si="528"/>
        <v>0</v>
      </c>
      <c r="FB17" s="76"/>
      <c r="FC17" s="76">
        <f t="shared" si="529"/>
        <v>0</v>
      </c>
      <c r="FD17" s="77">
        <f t="shared" si="530"/>
        <v>0</v>
      </c>
      <c r="FE17" s="75">
        <f t="shared" si="531"/>
        <v>0</v>
      </c>
      <c r="FF17" s="76">
        <f t="shared" si="532"/>
        <v>0</v>
      </c>
      <c r="FG17" s="76">
        <f t="shared" si="533"/>
        <v>0</v>
      </c>
      <c r="FH17" s="76">
        <f t="shared" si="534"/>
        <v>0</v>
      </c>
      <c r="FI17" s="76"/>
      <c r="FJ17" s="76">
        <f t="shared" si="535"/>
        <v>0</v>
      </c>
      <c r="FK17" s="77">
        <f t="shared" si="536"/>
        <v>0</v>
      </c>
      <c r="FL17" s="75">
        <f t="shared" si="537"/>
        <v>0</v>
      </c>
      <c r="FM17" s="76">
        <f t="shared" si="538"/>
        <v>0</v>
      </c>
      <c r="FN17" s="76">
        <f t="shared" si="539"/>
        <v>0</v>
      </c>
      <c r="FO17" s="76">
        <f t="shared" si="540"/>
        <v>0</v>
      </c>
      <c r="FP17" s="76"/>
      <c r="FQ17" s="76">
        <f t="shared" si="541"/>
        <v>0</v>
      </c>
      <c r="FR17" s="77">
        <f t="shared" si="542"/>
        <v>0</v>
      </c>
      <c r="FS17" s="75">
        <f t="shared" si="543"/>
        <v>0</v>
      </c>
      <c r="FT17" s="76">
        <f t="shared" si="544"/>
        <v>0</v>
      </c>
      <c r="FU17" s="76">
        <f t="shared" si="545"/>
        <v>0</v>
      </c>
      <c r="FV17" s="76">
        <f t="shared" si="546"/>
        <v>0</v>
      </c>
      <c r="FW17" s="76"/>
      <c r="FX17" s="76">
        <f t="shared" si="547"/>
        <v>0</v>
      </c>
      <c r="FY17" s="77">
        <f t="shared" si="548"/>
        <v>0</v>
      </c>
      <c r="FZ17" s="75">
        <f t="shared" si="549"/>
        <v>0</v>
      </c>
      <c r="GA17" s="76">
        <f t="shared" si="550"/>
        <v>0</v>
      </c>
      <c r="GB17" s="76">
        <f t="shared" si="551"/>
        <v>0</v>
      </c>
      <c r="GC17" s="76">
        <f t="shared" si="552"/>
        <v>0</v>
      </c>
      <c r="GD17" s="76"/>
      <c r="GE17" s="76">
        <f t="shared" si="553"/>
        <v>0</v>
      </c>
      <c r="GF17" s="77">
        <f t="shared" si="554"/>
        <v>0</v>
      </c>
      <c r="GG17" s="75">
        <f t="shared" si="555"/>
        <v>0</v>
      </c>
      <c r="GH17" s="76">
        <f t="shared" si="556"/>
        <v>0</v>
      </c>
      <c r="GI17" s="76">
        <f t="shared" si="557"/>
        <v>0</v>
      </c>
      <c r="GJ17" s="76">
        <f t="shared" si="558"/>
        <v>0</v>
      </c>
      <c r="GK17" s="76"/>
      <c r="GL17" s="76">
        <f t="shared" si="559"/>
        <v>0</v>
      </c>
      <c r="GM17" s="77">
        <f t="shared" si="560"/>
        <v>0</v>
      </c>
      <c r="GN17" s="75">
        <f t="shared" si="561"/>
        <v>0</v>
      </c>
      <c r="GO17" s="76">
        <f t="shared" si="562"/>
        <v>0</v>
      </c>
      <c r="GP17" s="76">
        <f t="shared" si="563"/>
        <v>0</v>
      </c>
      <c r="GQ17" s="76">
        <f t="shared" si="564"/>
        <v>0</v>
      </c>
      <c r="GR17" s="76"/>
      <c r="GS17" s="76">
        <f t="shared" si="565"/>
        <v>0</v>
      </c>
      <c r="GT17" s="77">
        <f t="shared" si="566"/>
        <v>0</v>
      </c>
      <c r="GU17" s="75">
        <f t="shared" si="567"/>
        <v>0</v>
      </c>
      <c r="GV17" s="76">
        <f t="shared" si="568"/>
        <v>0</v>
      </c>
      <c r="GW17" s="76">
        <f t="shared" si="569"/>
        <v>0</v>
      </c>
      <c r="GX17" s="76">
        <f t="shared" si="570"/>
        <v>0</v>
      </c>
      <c r="GY17" s="76"/>
      <c r="GZ17" s="76">
        <f t="shared" si="571"/>
        <v>0</v>
      </c>
      <c r="HA17" s="77">
        <f t="shared" si="572"/>
        <v>0</v>
      </c>
      <c r="HB17" s="75">
        <f t="shared" si="573"/>
        <v>0</v>
      </c>
      <c r="HC17" s="76">
        <f t="shared" si="574"/>
        <v>0</v>
      </c>
      <c r="HD17" s="76">
        <f t="shared" si="575"/>
        <v>0</v>
      </c>
      <c r="HE17" s="76">
        <f t="shared" si="576"/>
        <v>0</v>
      </c>
      <c r="HF17" s="76"/>
      <c r="HG17" s="76">
        <f t="shared" si="577"/>
        <v>0</v>
      </c>
      <c r="HH17" s="77">
        <f t="shared" si="578"/>
        <v>0</v>
      </c>
      <c r="HI17" s="75">
        <f t="shared" si="579"/>
        <v>0</v>
      </c>
      <c r="HJ17" s="76">
        <f t="shared" si="580"/>
        <v>0</v>
      </c>
      <c r="HK17" s="76">
        <f t="shared" si="581"/>
        <v>0</v>
      </c>
      <c r="HL17" s="76">
        <f t="shared" si="582"/>
        <v>0</v>
      </c>
      <c r="HM17" s="76"/>
      <c r="HN17" s="76">
        <f t="shared" si="583"/>
        <v>0</v>
      </c>
      <c r="HO17" s="77">
        <f t="shared" si="584"/>
        <v>0</v>
      </c>
      <c r="HP17" s="75">
        <f t="shared" si="585"/>
        <v>0</v>
      </c>
      <c r="HQ17" s="76">
        <f t="shared" si="586"/>
        <v>0</v>
      </c>
      <c r="HR17" s="76">
        <f t="shared" si="587"/>
        <v>0</v>
      </c>
      <c r="HS17" s="76">
        <f t="shared" si="588"/>
        <v>0</v>
      </c>
      <c r="HT17" s="76"/>
      <c r="HU17" s="76">
        <f t="shared" si="589"/>
        <v>0</v>
      </c>
      <c r="HV17" s="77">
        <f t="shared" si="590"/>
        <v>0</v>
      </c>
      <c r="HW17" s="75">
        <f t="shared" si="591"/>
        <v>0</v>
      </c>
      <c r="HX17" s="76">
        <f t="shared" si="592"/>
        <v>0</v>
      </c>
      <c r="HY17" s="76">
        <f t="shared" si="593"/>
        <v>0</v>
      </c>
      <c r="HZ17" s="76">
        <f t="shared" si="594"/>
        <v>0</v>
      </c>
      <c r="IA17" s="76"/>
      <c r="IB17" s="76">
        <f t="shared" si="595"/>
        <v>0</v>
      </c>
      <c r="IC17" s="77">
        <f t="shared" si="596"/>
        <v>0</v>
      </c>
      <c r="ID17" s="75">
        <f t="shared" si="597"/>
        <v>0</v>
      </c>
      <c r="IE17" s="76">
        <f t="shared" si="598"/>
        <v>0</v>
      </c>
      <c r="IF17" s="76">
        <f t="shared" si="599"/>
        <v>0</v>
      </c>
      <c r="IG17" s="76">
        <f t="shared" si="600"/>
        <v>0</v>
      </c>
      <c r="IH17" s="76"/>
      <c r="II17" s="76">
        <f t="shared" si="601"/>
        <v>0</v>
      </c>
      <c r="IJ17" s="77">
        <f t="shared" si="602"/>
        <v>0</v>
      </c>
      <c r="IK17" s="75">
        <f t="shared" si="603"/>
        <v>0</v>
      </c>
      <c r="IL17" s="76">
        <f t="shared" si="604"/>
        <v>0</v>
      </c>
      <c r="IM17" s="76">
        <f t="shared" si="605"/>
        <v>0</v>
      </c>
      <c r="IN17" s="76">
        <f t="shared" si="606"/>
        <v>0</v>
      </c>
      <c r="IO17" s="76"/>
      <c r="IP17" s="76">
        <f t="shared" si="607"/>
        <v>0</v>
      </c>
      <c r="IQ17" s="77">
        <f t="shared" si="608"/>
        <v>0</v>
      </c>
      <c r="IR17" s="75">
        <f t="shared" si="609"/>
        <v>0</v>
      </c>
      <c r="IS17" s="76">
        <f t="shared" si="610"/>
        <v>0</v>
      </c>
      <c r="IT17" s="76">
        <f t="shared" si="611"/>
        <v>0</v>
      </c>
      <c r="IU17" s="76">
        <f t="shared" si="612"/>
        <v>0</v>
      </c>
      <c r="IV17" s="76"/>
      <c r="IW17" s="76">
        <f t="shared" si="613"/>
        <v>0</v>
      </c>
      <c r="IX17" s="77">
        <f t="shared" si="614"/>
        <v>0</v>
      </c>
      <c r="IY17" s="75">
        <f t="shared" si="615"/>
        <v>0</v>
      </c>
      <c r="IZ17" s="76">
        <f t="shared" si="616"/>
        <v>0</v>
      </c>
      <c r="JA17" s="76">
        <f t="shared" si="617"/>
        <v>0</v>
      </c>
      <c r="JB17" s="76">
        <f t="shared" si="618"/>
        <v>0</v>
      </c>
      <c r="JC17" s="76"/>
      <c r="JD17" s="76">
        <f t="shared" si="619"/>
        <v>0</v>
      </c>
      <c r="JE17" s="77">
        <f t="shared" si="620"/>
        <v>0</v>
      </c>
      <c r="JF17" s="75">
        <f t="shared" si="621"/>
        <v>0</v>
      </c>
      <c r="JG17" s="76">
        <f t="shared" si="622"/>
        <v>0</v>
      </c>
      <c r="JH17" s="76">
        <f t="shared" si="623"/>
        <v>0</v>
      </c>
      <c r="JI17" s="76">
        <f t="shared" si="624"/>
        <v>0</v>
      </c>
      <c r="JJ17" s="76"/>
      <c r="JK17" s="76">
        <f t="shared" si="625"/>
        <v>0</v>
      </c>
      <c r="JL17" s="77">
        <f t="shared" si="626"/>
        <v>0</v>
      </c>
      <c r="JM17" s="75">
        <f t="shared" si="627"/>
        <v>0</v>
      </c>
      <c r="JN17" s="76">
        <f t="shared" si="628"/>
        <v>0</v>
      </c>
      <c r="JO17" s="76">
        <f t="shared" si="629"/>
        <v>0</v>
      </c>
      <c r="JP17" s="76">
        <f t="shared" si="630"/>
        <v>0</v>
      </c>
      <c r="JQ17" s="76"/>
      <c r="JR17" s="76">
        <f t="shared" si="631"/>
        <v>0</v>
      </c>
      <c r="JS17" s="77">
        <f t="shared" si="632"/>
        <v>0</v>
      </c>
      <c r="JT17" s="75">
        <f t="shared" si="633"/>
        <v>0</v>
      </c>
      <c r="JU17" s="76">
        <f t="shared" si="634"/>
        <v>0</v>
      </c>
      <c r="JV17" s="76">
        <f t="shared" si="635"/>
        <v>0</v>
      </c>
      <c r="JW17" s="76">
        <f t="shared" si="636"/>
        <v>0</v>
      </c>
      <c r="JX17" s="76"/>
      <c r="JY17" s="76">
        <f t="shared" si="637"/>
        <v>0</v>
      </c>
      <c r="JZ17" s="77">
        <f t="shared" si="638"/>
        <v>0</v>
      </c>
      <c r="KA17" s="75">
        <f t="shared" si="639"/>
        <v>0</v>
      </c>
      <c r="KB17" s="76">
        <f t="shared" si="640"/>
        <v>0</v>
      </c>
      <c r="KC17" s="76">
        <f t="shared" si="641"/>
        <v>0</v>
      </c>
      <c r="KD17" s="76">
        <f t="shared" si="642"/>
        <v>0</v>
      </c>
      <c r="KE17" s="76"/>
      <c r="KF17" s="76">
        <f t="shared" si="643"/>
        <v>0</v>
      </c>
      <c r="KG17" s="77">
        <f t="shared" si="644"/>
        <v>0</v>
      </c>
      <c r="KH17" s="75">
        <f t="shared" si="645"/>
        <v>0</v>
      </c>
      <c r="KI17" s="76">
        <f t="shared" si="646"/>
        <v>0</v>
      </c>
      <c r="KJ17" s="76">
        <f t="shared" si="647"/>
        <v>0</v>
      </c>
      <c r="KK17" s="76">
        <f t="shared" si="648"/>
        <v>0</v>
      </c>
      <c r="KL17" s="76"/>
      <c r="KM17" s="76">
        <f t="shared" si="649"/>
        <v>0</v>
      </c>
      <c r="KN17" s="77">
        <f t="shared" si="650"/>
        <v>0</v>
      </c>
      <c r="KO17" s="75">
        <f t="shared" si="651"/>
        <v>0</v>
      </c>
      <c r="KP17" s="76">
        <f t="shared" si="652"/>
        <v>0</v>
      </c>
      <c r="KQ17" s="76">
        <f t="shared" si="653"/>
        <v>0</v>
      </c>
      <c r="KR17" s="76">
        <f t="shared" si="654"/>
        <v>0</v>
      </c>
      <c r="KS17" s="76"/>
      <c r="KT17" s="76">
        <f t="shared" si="655"/>
        <v>0</v>
      </c>
      <c r="KU17" s="77">
        <f t="shared" si="656"/>
        <v>0</v>
      </c>
      <c r="KV17" s="75">
        <f t="shared" si="657"/>
        <v>0</v>
      </c>
      <c r="KW17" s="76">
        <f t="shared" si="658"/>
        <v>0</v>
      </c>
      <c r="KX17" s="76">
        <f t="shared" si="659"/>
        <v>0</v>
      </c>
      <c r="KY17" s="76">
        <f t="shared" si="660"/>
        <v>0</v>
      </c>
      <c r="KZ17" s="76"/>
      <c r="LA17" s="76">
        <f t="shared" si="661"/>
        <v>0</v>
      </c>
      <c r="LB17" s="77">
        <f t="shared" si="662"/>
        <v>0</v>
      </c>
      <c r="LC17" s="75">
        <f t="shared" si="663"/>
        <v>0</v>
      </c>
      <c r="LD17" s="76">
        <f t="shared" si="664"/>
        <v>0</v>
      </c>
      <c r="LE17" s="76">
        <f t="shared" si="665"/>
        <v>0</v>
      </c>
      <c r="LF17" s="76">
        <f t="shared" si="666"/>
        <v>0</v>
      </c>
      <c r="LG17" s="76"/>
      <c r="LH17" s="76">
        <f t="shared" si="667"/>
        <v>0</v>
      </c>
      <c r="LI17" s="77">
        <f t="shared" si="668"/>
        <v>0</v>
      </c>
      <c r="LJ17" s="75">
        <f t="shared" si="669"/>
        <v>0</v>
      </c>
      <c r="LK17" s="76">
        <f t="shared" si="670"/>
        <v>0</v>
      </c>
      <c r="LL17" s="76">
        <f t="shared" si="671"/>
        <v>0</v>
      </c>
      <c r="LM17" s="76">
        <f t="shared" si="672"/>
        <v>0</v>
      </c>
      <c r="LN17" s="76"/>
      <c r="LO17" s="76">
        <f t="shared" si="673"/>
        <v>0</v>
      </c>
      <c r="LP17" s="77">
        <f t="shared" si="674"/>
        <v>0</v>
      </c>
      <c r="LQ17" s="75">
        <f t="shared" si="675"/>
        <v>0</v>
      </c>
      <c r="LR17" s="76">
        <f t="shared" si="676"/>
        <v>0</v>
      </c>
      <c r="LS17" s="76">
        <f t="shared" si="677"/>
        <v>0</v>
      </c>
      <c r="LT17" s="76">
        <f t="shared" si="678"/>
        <v>0</v>
      </c>
      <c r="LU17" s="76"/>
      <c r="LV17" s="76">
        <f t="shared" si="679"/>
        <v>0</v>
      </c>
      <c r="LW17" s="77">
        <f t="shared" si="680"/>
        <v>0</v>
      </c>
      <c r="LX17" s="75">
        <f t="shared" si="681"/>
        <v>0</v>
      </c>
      <c r="LY17" s="76">
        <f t="shared" si="682"/>
        <v>0</v>
      </c>
      <c r="LZ17" s="76">
        <f t="shared" si="683"/>
        <v>0</v>
      </c>
      <c r="MA17" s="76">
        <f t="shared" si="684"/>
        <v>0</v>
      </c>
      <c r="MB17" s="76"/>
      <c r="MC17" s="76">
        <f t="shared" si="685"/>
        <v>0</v>
      </c>
      <c r="MD17" s="77">
        <f t="shared" si="686"/>
        <v>0</v>
      </c>
      <c r="ME17" s="75">
        <f t="shared" si="687"/>
        <v>0</v>
      </c>
      <c r="MF17" s="76">
        <f t="shared" si="688"/>
        <v>0</v>
      </c>
      <c r="MG17" s="76">
        <f t="shared" si="689"/>
        <v>0</v>
      </c>
      <c r="MH17" s="76">
        <f t="shared" si="690"/>
        <v>0</v>
      </c>
      <c r="MI17" s="76"/>
      <c r="MJ17" s="76">
        <f t="shared" si="691"/>
        <v>0</v>
      </c>
      <c r="MK17" s="77">
        <f t="shared" si="692"/>
        <v>0</v>
      </c>
      <c r="ML17" s="75">
        <f t="shared" si="693"/>
        <v>0</v>
      </c>
      <c r="MM17" s="76">
        <f t="shared" si="694"/>
        <v>0</v>
      </c>
      <c r="MN17" s="76">
        <f t="shared" si="695"/>
        <v>0</v>
      </c>
      <c r="MO17" s="76">
        <f t="shared" si="696"/>
        <v>0</v>
      </c>
      <c r="MP17" s="76"/>
      <c r="MQ17" s="76">
        <f t="shared" si="697"/>
        <v>0</v>
      </c>
      <c r="MR17" s="77">
        <f t="shared" si="698"/>
        <v>0</v>
      </c>
      <c r="MS17" s="75">
        <f t="shared" si="699"/>
        <v>0</v>
      </c>
      <c r="MT17" s="76">
        <f t="shared" si="700"/>
        <v>0</v>
      </c>
      <c r="MU17" s="76">
        <f t="shared" si="701"/>
        <v>0</v>
      </c>
      <c r="MV17" s="76">
        <f t="shared" si="702"/>
        <v>0</v>
      </c>
      <c r="MW17" s="76"/>
      <c r="MX17" s="76">
        <f t="shared" si="703"/>
        <v>0</v>
      </c>
      <c r="MY17" s="77">
        <f t="shared" si="704"/>
        <v>0</v>
      </c>
      <c r="MZ17" s="75">
        <f t="shared" si="705"/>
        <v>0</v>
      </c>
      <c r="NA17" s="76">
        <f t="shared" si="706"/>
        <v>0</v>
      </c>
      <c r="NB17" s="76">
        <f t="shared" si="707"/>
        <v>0</v>
      </c>
      <c r="NC17" s="76">
        <f t="shared" si="708"/>
        <v>0</v>
      </c>
      <c r="ND17" s="76"/>
      <c r="NE17" s="76">
        <f t="shared" si="709"/>
        <v>0</v>
      </c>
      <c r="NF17" s="77">
        <f t="shared" si="710"/>
        <v>0</v>
      </c>
      <c r="NG17" s="75">
        <f t="shared" si="711"/>
        <v>0</v>
      </c>
      <c r="NH17" s="76">
        <f t="shared" si="712"/>
        <v>0</v>
      </c>
      <c r="NI17" s="76">
        <f t="shared" si="713"/>
        <v>0</v>
      </c>
      <c r="NJ17" s="76">
        <f t="shared" si="714"/>
        <v>0</v>
      </c>
      <c r="NK17" s="76"/>
      <c r="NL17" s="76">
        <f t="shared" si="715"/>
        <v>0</v>
      </c>
      <c r="NM17" s="77">
        <f t="shared" si="716"/>
        <v>0</v>
      </c>
      <c r="NN17" s="75">
        <f t="shared" si="717"/>
        <v>0</v>
      </c>
      <c r="NO17" s="76">
        <f t="shared" si="718"/>
        <v>0</v>
      </c>
      <c r="NP17" s="76">
        <f t="shared" si="719"/>
        <v>0</v>
      </c>
      <c r="NQ17" s="76">
        <f t="shared" si="720"/>
        <v>0</v>
      </c>
      <c r="NR17" s="76"/>
      <c r="NS17" s="76">
        <f t="shared" si="721"/>
        <v>0</v>
      </c>
      <c r="NT17" s="77">
        <f t="shared" si="722"/>
        <v>0</v>
      </c>
      <c r="NU17" s="72"/>
      <c r="NV17" s="115">
        <f t="shared" si="835"/>
        <v>0</v>
      </c>
      <c r="NW17" s="115">
        <f t="shared" si="835"/>
        <v>0</v>
      </c>
      <c r="NX17" s="115">
        <f t="shared" si="835"/>
        <v>0</v>
      </c>
      <c r="NY17" s="115">
        <f t="shared" si="835"/>
        <v>0</v>
      </c>
      <c r="NZ17" s="115">
        <f t="shared" si="835"/>
        <v>0</v>
      </c>
      <c r="OA17" s="115">
        <f t="shared" si="835"/>
        <v>0</v>
      </c>
      <c r="OB17" s="115">
        <f t="shared" si="835"/>
        <v>0</v>
      </c>
      <c r="OC17" s="115">
        <f t="shared" si="835"/>
        <v>0</v>
      </c>
      <c r="OD17" s="115">
        <f t="shared" si="835"/>
        <v>0</v>
      </c>
      <c r="OE17" s="115">
        <f t="shared" si="835"/>
        <v>0</v>
      </c>
      <c r="OF17" s="115">
        <f t="shared" si="836"/>
        <v>0</v>
      </c>
      <c r="OG17" s="115">
        <f t="shared" si="836"/>
        <v>0</v>
      </c>
      <c r="OH17" s="115">
        <f t="shared" si="836"/>
        <v>0</v>
      </c>
      <c r="OI17" s="115">
        <f t="shared" si="836"/>
        <v>0</v>
      </c>
      <c r="OJ17" s="115">
        <f t="shared" si="836"/>
        <v>0</v>
      </c>
      <c r="OK17" s="115">
        <f t="shared" si="836"/>
        <v>0</v>
      </c>
      <c r="OL17" s="115">
        <f t="shared" si="836"/>
        <v>0</v>
      </c>
      <c r="OM17" s="115">
        <f t="shared" si="836"/>
        <v>0</v>
      </c>
      <c r="ON17" s="115">
        <f t="shared" si="836"/>
        <v>0</v>
      </c>
      <c r="OO17" s="115">
        <f t="shared" si="836"/>
        <v>0</v>
      </c>
      <c r="OP17" s="115">
        <f t="shared" si="836"/>
        <v>0</v>
      </c>
      <c r="OQ17" s="115">
        <f t="shared" si="834"/>
        <v>0</v>
      </c>
      <c r="OR17" s="115">
        <f t="shared" si="834"/>
        <v>0</v>
      </c>
      <c r="OS17" s="115">
        <f t="shared" si="834"/>
        <v>0</v>
      </c>
      <c r="OT17" s="115">
        <f t="shared" si="834"/>
        <v>0</v>
      </c>
      <c r="OU17" s="115">
        <f t="shared" si="834"/>
        <v>0</v>
      </c>
      <c r="OV17" s="115">
        <f t="shared" si="834"/>
        <v>0</v>
      </c>
      <c r="OW17" s="115">
        <f t="shared" si="834"/>
        <v>0</v>
      </c>
      <c r="OX17" s="115">
        <f t="shared" si="834"/>
        <v>0</v>
      </c>
      <c r="OY17" s="115">
        <f t="shared" si="834"/>
        <v>0</v>
      </c>
      <c r="OZ17" s="115">
        <f t="shared" si="834"/>
        <v>0</v>
      </c>
      <c r="PA17" s="115">
        <f t="shared" si="834"/>
        <v>0</v>
      </c>
      <c r="PB17" s="115">
        <f t="shared" si="834"/>
        <v>0</v>
      </c>
      <c r="PC17" s="115">
        <f t="shared" si="834"/>
        <v>0</v>
      </c>
      <c r="PD17" s="115">
        <f t="shared" si="834"/>
        <v>0</v>
      </c>
      <c r="PE17" s="115">
        <f t="shared" si="834"/>
        <v>0</v>
      </c>
      <c r="PF17" s="115">
        <f t="shared" si="834"/>
        <v>0</v>
      </c>
      <c r="PG17" s="115">
        <f t="shared" si="834"/>
        <v>0</v>
      </c>
      <c r="PH17" s="115">
        <f t="shared" si="834"/>
        <v>0</v>
      </c>
      <c r="PI17" s="115">
        <f t="shared" si="834"/>
        <v>0</v>
      </c>
      <c r="PJ17" s="115">
        <f t="shared" si="834"/>
        <v>0</v>
      </c>
      <c r="PK17" s="115">
        <f t="shared" si="834"/>
        <v>0</v>
      </c>
      <c r="PL17" s="115">
        <f t="shared" si="834"/>
        <v>0</v>
      </c>
      <c r="PM17" s="115">
        <f t="shared" si="834"/>
        <v>0</v>
      </c>
      <c r="PN17" s="115">
        <f t="shared" si="834"/>
        <v>0</v>
      </c>
      <c r="PO17" s="115">
        <f t="shared" si="834"/>
        <v>0</v>
      </c>
      <c r="PP17" s="115">
        <f t="shared" si="834"/>
        <v>0</v>
      </c>
      <c r="PQ17" s="115">
        <f t="shared" si="834"/>
        <v>0</v>
      </c>
      <c r="PR17" s="115">
        <f t="shared" si="834"/>
        <v>0</v>
      </c>
      <c r="PS17" s="115">
        <f t="shared" si="834"/>
        <v>0</v>
      </c>
      <c r="PT17" s="115">
        <f t="shared" si="834"/>
        <v>0</v>
      </c>
      <c r="PU17" s="116">
        <f t="shared" si="830"/>
        <v>0</v>
      </c>
      <c r="PV17" s="116"/>
      <c r="PW17" s="76">
        <f t="shared" si="726"/>
        <v>0</v>
      </c>
      <c r="PX17" s="76">
        <f t="shared" si="727"/>
        <v>0</v>
      </c>
      <c r="PY17" s="76">
        <f t="shared" si="728"/>
        <v>0</v>
      </c>
      <c r="PZ17" s="76">
        <f t="shared" si="729"/>
        <v>0</v>
      </c>
      <c r="QA17" s="76">
        <f t="shared" si="730"/>
        <v>0</v>
      </c>
      <c r="QB17" s="76">
        <f t="shared" si="731"/>
        <v>0</v>
      </c>
      <c r="QC17" s="76">
        <f t="shared" si="732"/>
        <v>0</v>
      </c>
      <c r="QD17" s="76">
        <f t="shared" si="733"/>
        <v>0</v>
      </c>
      <c r="QE17" s="76">
        <f t="shared" si="734"/>
        <v>0</v>
      </c>
      <c r="QF17" s="76">
        <f t="shared" si="735"/>
        <v>0</v>
      </c>
      <c r="QG17" s="76">
        <f t="shared" si="736"/>
        <v>0</v>
      </c>
      <c r="QH17" s="76">
        <f t="shared" si="737"/>
        <v>0</v>
      </c>
      <c r="QI17" s="76">
        <f t="shared" si="738"/>
        <v>0</v>
      </c>
      <c r="QJ17" s="76">
        <f t="shared" si="739"/>
        <v>0</v>
      </c>
      <c r="QK17" s="76">
        <f t="shared" si="740"/>
        <v>0</v>
      </c>
      <c r="QL17" s="76">
        <f t="shared" si="741"/>
        <v>0</v>
      </c>
      <c r="QM17" s="76">
        <f t="shared" si="742"/>
        <v>0</v>
      </c>
      <c r="QN17" s="76">
        <f t="shared" si="743"/>
        <v>0</v>
      </c>
      <c r="QO17" s="76">
        <f t="shared" si="744"/>
        <v>0</v>
      </c>
      <c r="QP17" s="76">
        <f t="shared" si="745"/>
        <v>0</v>
      </c>
      <c r="QQ17" s="76">
        <f t="shared" si="746"/>
        <v>0</v>
      </c>
      <c r="QR17" s="76">
        <f t="shared" si="747"/>
        <v>0</v>
      </c>
      <c r="QS17" s="76">
        <f t="shared" si="748"/>
        <v>0</v>
      </c>
      <c r="QT17" s="76">
        <f t="shared" si="749"/>
        <v>0</v>
      </c>
      <c r="QU17" s="76">
        <f t="shared" si="750"/>
        <v>0</v>
      </c>
      <c r="QV17" s="76">
        <f t="shared" si="751"/>
        <v>0</v>
      </c>
      <c r="QW17" s="76">
        <f t="shared" si="752"/>
        <v>0</v>
      </c>
      <c r="QX17" s="76">
        <f t="shared" si="753"/>
        <v>0</v>
      </c>
      <c r="QY17" s="76">
        <f t="shared" si="754"/>
        <v>0</v>
      </c>
      <c r="QZ17" s="76">
        <f t="shared" si="755"/>
        <v>0</v>
      </c>
      <c r="RA17" s="76">
        <f t="shared" si="756"/>
        <v>0</v>
      </c>
      <c r="RB17" s="76">
        <f t="shared" si="757"/>
        <v>0</v>
      </c>
      <c r="RC17" s="76">
        <f t="shared" si="758"/>
        <v>0</v>
      </c>
      <c r="RD17" s="76">
        <f t="shared" si="759"/>
        <v>0</v>
      </c>
      <c r="RE17" s="76">
        <f t="shared" si="760"/>
        <v>0</v>
      </c>
      <c r="RF17" s="76">
        <f t="shared" si="761"/>
        <v>0</v>
      </c>
      <c r="RG17" s="76">
        <f t="shared" si="762"/>
        <v>0</v>
      </c>
      <c r="RH17" s="76">
        <f t="shared" si="763"/>
        <v>0</v>
      </c>
      <c r="RI17" s="76">
        <f t="shared" si="764"/>
        <v>0</v>
      </c>
      <c r="RJ17" s="76">
        <f t="shared" si="765"/>
        <v>0</v>
      </c>
      <c r="RK17" s="76">
        <f t="shared" si="766"/>
        <v>0</v>
      </c>
      <c r="RL17" s="76">
        <f t="shared" si="767"/>
        <v>0</v>
      </c>
      <c r="RM17" s="76">
        <f t="shared" si="768"/>
        <v>0</v>
      </c>
      <c r="RN17" s="76">
        <f t="shared" si="769"/>
        <v>0</v>
      </c>
      <c r="RO17" s="76">
        <f t="shared" si="770"/>
        <v>0</v>
      </c>
      <c r="RP17" s="76">
        <f t="shared" si="771"/>
        <v>0</v>
      </c>
      <c r="RQ17" s="76">
        <f t="shared" si="772"/>
        <v>0</v>
      </c>
      <c r="RR17" s="76">
        <f t="shared" si="773"/>
        <v>0</v>
      </c>
      <c r="RS17" s="76">
        <f t="shared" si="774"/>
        <v>0</v>
      </c>
      <c r="RT17" s="76">
        <f t="shared" si="775"/>
        <v>0</v>
      </c>
      <c r="RU17" s="76">
        <f t="shared" si="776"/>
        <v>0</v>
      </c>
      <c r="RW17" s="115">
        <f t="shared" si="831"/>
        <v>0</v>
      </c>
      <c r="RX17" s="115">
        <f t="shared" si="777"/>
        <v>0</v>
      </c>
      <c r="RY17" s="115">
        <f t="shared" si="778"/>
        <v>0</v>
      </c>
      <c r="RZ17" s="115">
        <f t="shared" si="779"/>
        <v>0</v>
      </c>
      <c r="SA17" s="115">
        <f t="shared" si="780"/>
        <v>0</v>
      </c>
      <c r="SB17" s="115">
        <f t="shared" si="781"/>
        <v>0</v>
      </c>
      <c r="SC17" s="115">
        <f t="shared" si="782"/>
        <v>0</v>
      </c>
      <c r="SD17" s="115">
        <f t="shared" si="783"/>
        <v>0</v>
      </c>
      <c r="SE17" s="115">
        <f t="shared" si="784"/>
        <v>0</v>
      </c>
      <c r="SF17" s="115">
        <f t="shared" si="785"/>
        <v>0</v>
      </c>
      <c r="SG17" s="115">
        <f t="shared" si="786"/>
        <v>0</v>
      </c>
      <c r="SH17" s="115">
        <f t="shared" si="787"/>
        <v>0</v>
      </c>
      <c r="SI17" s="115">
        <f t="shared" si="788"/>
        <v>0</v>
      </c>
      <c r="SJ17" s="115">
        <f t="shared" si="789"/>
        <v>0</v>
      </c>
      <c r="SK17" s="115">
        <f t="shared" si="790"/>
        <v>0</v>
      </c>
      <c r="SL17" s="115">
        <f t="shared" si="791"/>
        <v>0</v>
      </c>
      <c r="SM17" s="115">
        <f t="shared" si="792"/>
        <v>0</v>
      </c>
      <c r="SN17" s="115">
        <f t="shared" si="793"/>
        <v>0</v>
      </c>
      <c r="SO17" s="115">
        <f t="shared" si="794"/>
        <v>0</v>
      </c>
      <c r="SP17" s="115">
        <f t="shared" si="795"/>
        <v>0</v>
      </c>
      <c r="SQ17" s="115">
        <f t="shared" si="796"/>
        <v>0</v>
      </c>
      <c r="SR17" s="115">
        <f t="shared" si="797"/>
        <v>0</v>
      </c>
      <c r="SS17" s="115">
        <f t="shared" si="798"/>
        <v>0</v>
      </c>
      <c r="ST17" s="115">
        <f t="shared" si="799"/>
        <v>0</v>
      </c>
      <c r="SU17" s="115">
        <f t="shared" si="800"/>
        <v>0</v>
      </c>
      <c r="SV17" s="115">
        <f t="shared" si="801"/>
        <v>0</v>
      </c>
      <c r="SW17" s="115">
        <f t="shared" si="802"/>
        <v>0</v>
      </c>
      <c r="SX17" s="115">
        <f t="shared" si="803"/>
        <v>0</v>
      </c>
      <c r="SY17" s="115">
        <f t="shared" si="804"/>
        <v>0</v>
      </c>
      <c r="SZ17" s="115">
        <f t="shared" si="805"/>
        <v>0</v>
      </c>
      <c r="TA17" s="115">
        <f t="shared" si="806"/>
        <v>0</v>
      </c>
      <c r="TB17" s="115">
        <f t="shared" si="807"/>
        <v>0</v>
      </c>
      <c r="TC17" s="115">
        <f t="shared" si="808"/>
        <v>0</v>
      </c>
      <c r="TD17" s="115">
        <f t="shared" si="809"/>
        <v>0</v>
      </c>
      <c r="TE17" s="115">
        <f t="shared" si="810"/>
        <v>0</v>
      </c>
      <c r="TF17" s="115">
        <f t="shared" si="811"/>
        <v>0</v>
      </c>
      <c r="TG17" s="115">
        <f t="shared" si="812"/>
        <v>0</v>
      </c>
      <c r="TH17" s="115">
        <f t="shared" si="813"/>
        <v>0</v>
      </c>
      <c r="TI17" s="115">
        <f t="shared" si="814"/>
        <v>0</v>
      </c>
      <c r="TJ17" s="115">
        <f t="shared" si="815"/>
        <v>0</v>
      </c>
      <c r="TK17" s="115">
        <f t="shared" si="816"/>
        <v>0</v>
      </c>
      <c r="TL17" s="115">
        <f t="shared" si="817"/>
        <v>0</v>
      </c>
      <c r="TM17" s="115">
        <f t="shared" si="818"/>
        <v>0</v>
      </c>
      <c r="TN17" s="115">
        <f t="shared" si="819"/>
        <v>0</v>
      </c>
      <c r="TO17" s="115">
        <f t="shared" si="820"/>
        <v>0</v>
      </c>
      <c r="TP17" s="115">
        <f t="shared" si="821"/>
        <v>0</v>
      </c>
      <c r="TQ17" s="115">
        <f t="shared" si="822"/>
        <v>0</v>
      </c>
      <c r="TR17" s="115">
        <f t="shared" si="823"/>
        <v>0</v>
      </c>
      <c r="TS17" s="115">
        <f t="shared" si="824"/>
        <v>0</v>
      </c>
      <c r="TT17" s="115">
        <f t="shared" si="825"/>
        <v>0</v>
      </c>
      <c r="TU17" s="115">
        <f t="shared" si="826"/>
        <v>0</v>
      </c>
      <c r="TV17" s="116">
        <f t="shared" si="832"/>
        <v>0</v>
      </c>
    </row>
    <row r="18" spans="1:542" x14ac:dyDescent="0.25">
      <c r="A18" s="68" t="str">
        <f t="shared" si="412"/>
        <v>Anteil 41/70 FN16 VN16</v>
      </c>
      <c r="B18" s="68">
        <f t="shared" si="833"/>
        <v>41</v>
      </c>
      <c r="C18" s="68">
        <f t="shared" si="827"/>
        <v>41</v>
      </c>
      <c r="D18" s="69">
        <v>16</v>
      </c>
      <c r="E18" s="69" t="s">
        <v>1536</v>
      </c>
      <c r="F18" s="68" t="str">
        <f t="shared" si="413"/>
        <v>Sehr geehrter Herr FN16</v>
      </c>
      <c r="H18" s="68" t="str">
        <f t="shared" si="414"/>
        <v>VN16</v>
      </c>
      <c r="J18" s="70" t="s">
        <v>1560</v>
      </c>
      <c r="K18" s="71" t="s">
        <v>1617</v>
      </c>
      <c r="M18" s="68" t="str">
        <f t="shared" si="415"/>
        <v>FN16</v>
      </c>
      <c r="N18" s="69">
        <v>4101</v>
      </c>
      <c r="O18" s="68" t="str">
        <f t="shared" si="416"/>
        <v>Feldkirchen an der Donau</v>
      </c>
      <c r="Q18" s="72"/>
      <c r="S18" s="69" t="str">
        <f t="shared" si="828"/>
        <v>VN16.FN16@un.org</v>
      </c>
      <c r="V18" s="68" t="str">
        <f t="shared" si="417"/>
        <v xml:space="preserve">    </v>
      </c>
      <c r="Z18" s="71">
        <v>1</v>
      </c>
      <c r="AA18" s="74">
        <f t="shared" si="418"/>
        <v>0</v>
      </c>
      <c r="AB18" s="75">
        <f t="shared" si="829"/>
        <v>0</v>
      </c>
      <c r="AC18" s="76">
        <v>0</v>
      </c>
      <c r="AD18" s="76">
        <f t="shared" si="419"/>
        <v>0</v>
      </c>
      <c r="AE18" s="76">
        <f t="shared" si="420"/>
        <v>0</v>
      </c>
      <c r="AF18" s="76"/>
      <c r="AG18" s="76">
        <f t="shared" si="421"/>
        <v>0</v>
      </c>
      <c r="AH18" s="77">
        <f t="shared" si="422"/>
        <v>0</v>
      </c>
      <c r="AI18" s="75">
        <f t="shared" si="423"/>
        <v>0</v>
      </c>
      <c r="AJ18" s="76">
        <f t="shared" si="424"/>
        <v>0</v>
      </c>
      <c r="AK18" s="76">
        <f t="shared" si="425"/>
        <v>0</v>
      </c>
      <c r="AL18" s="76">
        <f t="shared" si="426"/>
        <v>0</v>
      </c>
      <c r="AM18" s="76"/>
      <c r="AN18" s="76">
        <f t="shared" si="427"/>
        <v>0</v>
      </c>
      <c r="AO18" s="77">
        <f t="shared" si="428"/>
        <v>0</v>
      </c>
      <c r="AP18" s="75">
        <f t="shared" si="429"/>
        <v>0</v>
      </c>
      <c r="AQ18" s="76">
        <f t="shared" si="430"/>
        <v>0</v>
      </c>
      <c r="AR18" s="76">
        <f t="shared" si="431"/>
        <v>0</v>
      </c>
      <c r="AS18" s="76">
        <f t="shared" si="432"/>
        <v>0</v>
      </c>
      <c r="AT18" s="76"/>
      <c r="AU18" s="76">
        <f t="shared" si="433"/>
        <v>0</v>
      </c>
      <c r="AV18" s="77">
        <f t="shared" si="434"/>
        <v>0</v>
      </c>
      <c r="AW18" s="75">
        <f t="shared" si="435"/>
        <v>0</v>
      </c>
      <c r="AX18" s="76">
        <f t="shared" si="436"/>
        <v>0</v>
      </c>
      <c r="AY18" s="76">
        <f t="shared" si="437"/>
        <v>0</v>
      </c>
      <c r="AZ18" s="76">
        <f t="shared" si="438"/>
        <v>0</v>
      </c>
      <c r="BA18" s="76"/>
      <c r="BB18" s="76">
        <f t="shared" si="439"/>
        <v>0</v>
      </c>
      <c r="BC18" s="77">
        <f t="shared" si="440"/>
        <v>0</v>
      </c>
      <c r="BD18" s="75">
        <f t="shared" si="441"/>
        <v>0</v>
      </c>
      <c r="BE18" s="76">
        <f t="shared" si="442"/>
        <v>0</v>
      </c>
      <c r="BF18" s="76">
        <f t="shared" si="443"/>
        <v>0</v>
      </c>
      <c r="BG18" s="76">
        <f t="shared" si="444"/>
        <v>0</v>
      </c>
      <c r="BH18" s="76"/>
      <c r="BI18" s="76">
        <f t="shared" si="445"/>
        <v>0</v>
      </c>
      <c r="BJ18" s="77">
        <f t="shared" si="446"/>
        <v>0</v>
      </c>
      <c r="BK18" s="75">
        <f t="shared" si="447"/>
        <v>0</v>
      </c>
      <c r="BL18" s="76">
        <f t="shared" si="448"/>
        <v>0</v>
      </c>
      <c r="BM18" s="76">
        <f t="shared" si="449"/>
        <v>0</v>
      </c>
      <c r="BN18" s="76">
        <f t="shared" si="450"/>
        <v>0</v>
      </c>
      <c r="BO18" s="76"/>
      <c r="BP18" s="76">
        <f t="shared" si="451"/>
        <v>0</v>
      </c>
      <c r="BQ18" s="77">
        <f t="shared" si="452"/>
        <v>0</v>
      </c>
      <c r="BR18" s="75">
        <f t="shared" si="453"/>
        <v>0</v>
      </c>
      <c r="BS18" s="76">
        <f t="shared" si="454"/>
        <v>0</v>
      </c>
      <c r="BT18" s="76">
        <f t="shared" si="455"/>
        <v>0</v>
      </c>
      <c r="BU18" s="76">
        <f t="shared" si="456"/>
        <v>0</v>
      </c>
      <c r="BV18" s="76"/>
      <c r="BW18" s="76">
        <f t="shared" si="457"/>
        <v>0</v>
      </c>
      <c r="BX18" s="77">
        <f t="shared" si="458"/>
        <v>0</v>
      </c>
      <c r="BY18" s="75">
        <f t="shared" si="459"/>
        <v>0</v>
      </c>
      <c r="BZ18" s="76">
        <f t="shared" si="460"/>
        <v>0</v>
      </c>
      <c r="CA18" s="76">
        <f t="shared" si="461"/>
        <v>0</v>
      </c>
      <c r="CB18" s="76">
        <f t="shared" si="462"/>
        <v>0</v>
      </c>
      <c r="CC18" s="76"/>
      <c r="CD18" s="76">
        <f t="shared" si="463"/>
        <v>0</v>
      </c>
      <c r="CE18" s="77">
        <f t="shared" si="464"/>
        <v>0</v>
      </c>
      <c r="CF18" s="75">
        <f t="shared" si="465"/>
        <v>0</v>
      </c>
      <c r="CG18" s="76">
        <f t="shared" si="466"/>
        <v>0</v>
      </c>
      <c r="CH18" s="76">
        <f t="shared" si="467"/>
        <v>0</v>
      </c>
      <c r="CI18" s="76">
        <f t="shared" si="468"/>
        <v>0</v>
      </c>
      <c r="CJ18" s="76"/>
      <c r="CK18" s="76">
        <f t="shared" si="469"/>
        <v>0</v>
      </c>
      <c r="CL18" s="77">
        <f t="shared" si="470"/>
        <v>0</v>
      </c>
      <c r="CM18" s="75">
        <f t="shared" si="471"/>
        <v>0</v>
      </c>
      <c r="CN18" s="76">
        <f t="shared" si="472"/>
        <v>0</v>
      </c>
      <c r="CO18" s="76">
        <f t="shared" si="473"/>
        <v>0</v>
      </c>
      <c r="CP18" s="76">
        <f t="shared" si="474"/>
        <v>0</v>
      </c>
      <c r="CQ18" s="76"/>
      <c r="CR18" s="76">
        <f t="shared" si="475"/>
        <v>0</v>
      </c>
      <c r="CS18" s="77">
        <f t="shared" si="476"/>
        <v>0</v>
      </c>
      <c r="CT18" s="75">
        <f t="shared" si="477"/>
        <v>0</v>
      </c>
      <c r="CU18" s="76">
        <f t="shared" si="478"/>
        <v>0</v>
      </c>
      <c r="CV18" s="76">
        <f t="shared" si="479"/>
        <v>0</v>
      </c>
      <c r="CW18" s="76">
        <f t="shared" si="480"/>
        <v>0</v>
      </c>
      <c r="CX18" s="76"/>
      <c r="CY18" s="76">
        <f t="shared" si="481"/>
        <v>0</v>
      </c>
      <c r="CZ18" s="77">
        <f t="shared" si="482"/>
        <v>0</v>
      </c>
      <c r="DA18" s="75">
        <f t="shared" si="483"/>
        <v>0</v>
      </c>
      <c r="DB18" s="76">
        <f t="shared" si="484"/>
        <v>0</v>
      </c>
      <c r="DC18" s="76">
        <f t="shared" si="485"/>
        <v>0</v>
      </c>
      <c r="DD18" s="76">
        <f t="shared" si="486"/>
        <v>0</v>
      </c>
      <c r="DE18" s="76"/>
      <c r="DF18" s="76">
        <f t="shared" si="487"/>
        <v>0</v>
      </c>
      <c r="DG18" s="77">
        <f t="shared" si="488"/>
        <v>0</v>
      </c>
      <c r="DH18" s="75">
        <f t="shared" si="489"/>
        <v>0</v>
      </c>
      <c r="DI18" s="76">
        <f t="shared" si="490"/>
        <v>0</v>
      </c>
      <c r="DJ18" s="76">
        <f t="shared" si="491"/>
        <v>0</v>
      </c>
      <c r="DK18" s="76">
        <f t="shared" si="492"/>
        <v>0</v>
      </c>
      <c r="DL18" s="76"/>
      <c r="DM18" s="76">
        <f t="shared" si="493"/>
        <v>0</v>
      </c>
      <c r="DN18" s="77">
        <f t="shared" si="494"/>
        <v>0</v>
      </c>
      <c r="DO18" s="75">
        <f t="shared" si="495"/>
        <v>0</v>
      </c>
      <c r="DP18" s="76">
        <f t="shared" si="496"/>
        <v>0</v>
      </c>
      <c r="DQ18" s="76">
        <f t="shared" si="497"/>
        <v>0</v>
      </c>
      <c r="DR18" s="76">
        <f t="shared" si="498"/>
        <v>0</v>
      </c>
      <c r="DS18" s="76"/>
      <c r="DT18" s="76">
        <f t="shared" si="499"/>
        <v>0</v>
      </c>
      <c r="DU18" s="77">
        <f t="shared" si="500"/>
        <v>0</v>
      </c>
      <c r="DV18" s="75">
        <f t="shared" si="501"/>
        <v>0</v>
      </c>
      <c r="DW18" s="76">
        <f t="shared" si="502"/>
        <v>0</v>
      </c>
      <c r="DX18" s="76">
        <f t="shared" si="503"/>
        <v>0</v>
      </c>
      <c r="DY18" s="76">
        <f t="shared" si="504"/>
        <v>0</v>
      </c>
      <c r="DZ18" s="76"/>
      <c r="EA18" s="76">
        <f t="shared" si="505"/>
        <v>0</v>
      </c>
      <c r="EB18" s="77">
        <f t="shared" si="506"/>
        <v>0</v>
      </c>
      <c r="EC18" s="75">
        <f t="shared" si="507"/>
        <v>0</v>
      </c>
      <c r="ED18" s="76">
        <f t="shared" si="508"/>
        <v>0</v>
      </c>
      <c r="EE18" s="76">
        <f t="shared" si="509"/>
        <v>0</v>
      </c>
      <c r="EF18" s="76">
        <f t="shared" si="510"/>
        <v>0</v>
      </c>
      <c r="EG18" s="76"/>
      <c r="EH18" s="76">
        <f t="shared" si="511"/>
        <v>0</v>
      </c>
      <c r="EI18" s="77">
        <f t="shared" si="512"/>
        <v>0</v>
      </c>
      <c r="EJ18" s="75">
        <f t="shared" si="513"/>
        <v>0</v>
      </c>
      <c r="EK18" s="76">
        <f t="shared" si="514"/>
        <v>0</v>
      </c>
      <c r="EL18" s="76">
        <f t="shared" si="515"/>
        <v>0</v>
      </c>
      <c r="EM18" s="76">
        <f t="shared" si="516"/>
        <v>0</v>
      </c>
      <c r="EN18" s="76"/>
      <c r="EO18" s="76">
        <f t="shared" si="517"/>
        <v>0</v>
      </c>
      <c r="EP18" s="77">
        <f t="shared" si="518"/>
        <v>0</v>
      </c>
      <c r="EQ18" s="75">
        <f t="shared" si="519"/>
        <v>0</v>
      </c>
      <c r="ER18" s="76">
        <f t="shared" si="520"/>
        <v>0</v>
      </c>
      <c r="ES18" s="76">
        <f t="shared" si="521"/>
        <v>0</v>
      </c>
      <c r="ET18" s="76">
        <f t="shared" si="522"/>
        <v>0</v>
      </c>
      <c r="EU18" s="76"/>
      <c r="EV18" s="76">
        <f t="shared" si="523"/>
        <v>0</v>
      </c>
      <c r="EW18" s="77">
        <f t="shared" si="524"/>
        <v>0</v>
      </c>
      <c r="EX18" s="75">
        <f t="shared" si="525"/>
        <v>0</v>
      </c>
      <c r="EY18" s="76">
        <f t="shared" si="526"/>
        <v>0</v>
      </c>
      <c r="EZ18" s="76">
        <f t="shared" si="527"/>
        <v>0</v>
      </c>
      <c r="FA18" s="76">
        <f t="shared" si="528"/>
        <v>0</v>
      </c>
      <c r="FB18" s="76"/>
      <c r="FC18" s="76">
        <f t="shared" si="529"/>
        <v>0</v>
      </c>
      <c r="FD18" s="77">
        <f t="shared" si="530"/>
        <v>0</v>
      </c>
      <c r="FE18" s="75">
        <f t="shared" si="531"/>
        <v>0</v>
      </c>
      <c r="FF18" s="76">
        <f t="shared" si="532"/>
        <v>0</v>
      </c>
      <c r="FG18" s="76">
        <f t="shared" si="533"/>
        <v>0</v>
      </c>
      <c r="FH18" s="76">
        <f t="shared" si="534"/>
        <v>0</v>
      </c>
      <c r="FI18" s="76"/>
      <c r="FJ18" s="76">
        <f t="shared" si="535"/>
        <v>0</v>
      </c>
      <c r="FK18" s="77">
        <f t="shared" si="536"/>
        <v>0</v>
      </c>
      <c r="FL18" s="75">
        <f t="shared" si="537"/>
        <v>0</v>
      </c>
      <c r="FM18" s="76">
        <f t="shared" si="538"/>
        <v>0</v>
      </c>
      <c r="FN18" s="76">
        <f t="shared" si="539"/>
        <v>0</v>
      </c>
      <c r="FO18" s="76">
        <f t="shared" si="540"/>
        <v>0</v>
      </c>
      <c r="FP18" s="76"/>
      <c r="FQ18" s="76">
        <f t="shared" si="541"/>
        <v>0</v>
      </c>
      <c r="FR18" s="77">
        <f t="shared" si="542"/>
        <v>0</v>
      </c>
      <c r="FS18" s="75">
        <f t="shared" si="543"/>
        <v>0</v>
      </c>
      <c r="FT18" s="76">
        <f t="shared" si="544"/>
        <v>0</v>
      </c>
      <c r="FU18" s="76">
        <f t="shared" si="545"/>
        <v>0</v>
      </c>
      <c r="FV18" s="76">
        <f t="shared" si="546"/>
        <v>0</v>
      </c>
      <c r="FW18" s="76"/>
      <c r="FX18" s="76">
        <f t="shared" si="547"/>
        <v>0</v>
      </c>
      <c r="FY18" s="77">
        <f t="shared" si="548"/>
        <v>0</v>
      </c>
      <c r="FZ18" s="75">
        <f t="shared" si="549"/>
        <v>0</v>
      </c>
      <c r="GA18" s="76">
        <f t="shared" si="550"/>
        <v>0</v>
      </c>
      <c r="GB18" s="76">
        <f t="shared" si="551"/>
        <v>0</v>
      </c>
      <c r="GC18" s="76">
        <f t="shared" si="552"/>
        <v>0</v>
      </c>
      <c r="GD18" s="76"/>
      <c r="GE18" s="76">
        <f t="shared" si="553"/>
        <v>0</v>
      </c>
      <c r="GF18" s="77">
        <f t="shared" si="554"/>
        <v>0</v>
      </c>
      <c r="GG18" s="75">
        <f t="shared" si="555"/>
        <v>0</v>
      </c>
      <c r="GH18" s="76">
        <f t="shared" si="556"/>
        <v>0</v>
      </c>
      <c r="GI18" s="76">
        <f t="shared" si="557"/>
        <v>0</v>
      </c>
      <c r="GJ18" s="76">
        <f t="shared" si="558"/>
        <v>0</v>
      </c>
      <c r="GK18" s="76"/>
      <c r="GL18" s="76">
        <f t="shared" si="559"/>
        <v>0</v>
      </c>
      <c r="GM18" s="77">
        <f t="shared" si="560"/>
        <v>0</v>
      </c>
      <c r="GN18" s="75">
        <f t="shared" si="561"/>
        <v>0</v>
      </c>
      <c r="GO18" s="76">
        <f t="shared" si="562"/>
        <v>0</v>
      </c>
      <c r="GP18" s="76">
        <f t="shared" si="563"/>
        <v>0</v>
      </c>
      <c r="GQ18" s="76">
        <f t="shared" si="564"/>
        <v>0</v>
      </c>
      <c r="GR18" s="76"/>
      <c r="GS18" s="76">
        <f t="shared" si="565"/>
        <v>0</v>
      </c>
      <c r="GT18" s="77">
        <f t="shared" si="566"/>
        <v>0</v>
      </c>
      <c r="GU18" s="75">
        <f t="shared" si="567"/>
        <v>0</v>
      </c>
      <c r="GV18" s="76">
        <f t="shared" si="568"/>
        <v>0</v>
      </c>
      <c r="GW18" s="76">
        <f t="shared" si="569"/>
        <v>0</v>
      </c>
      <c r="GX18" s="76">
        <f t="shared" si="570"/>
        <v>0</v>
      </c>
      <c r="GY18" s="76"/>
      <c r="GZ18" s="76">
        <f t="shared" si="571"/>
        <v>0</v>
      </c>
      <c r="HA18" s="77">
        <f t="shared" si="572"/>
        <v>0</v>
      </c>
      <c r="HB18" s="75">
        <f t="shared" si="573"/>
        <v>0</v>
      </c>
      <c r="HC18" s="76">
        <f t="shared" si="574"/>
        <v>0</v>
      </c>
      <c r="HD18" s="76">
        <f t="shared" si="575"/>
        <v>0</v>
      </c>
      <c r="HE18" s="76">
        <f t="shared" si="576"/>
        <v>0</v>
      </c>
      <c r="HF18" s="76"/>
      <c r="HG18" s="76">
        <f t="shared" si="577"/>
        <v>0</v>
      </c>
      <c r="HH18" s="77">
        <f t="shared" si="578"/>
        <v>0</v>
      </c>
      <c r="HI18" s="75">
        <f t="shared" si="579"/>
        <v>0</v>
      </c>
      <c r="HJ18" s="76">
        <f t="shared" si="580"/>
        <v>0</v>
      </c>
      <c r="HK18" s="76">
        <f t="shared" si="581"/>
        <v>0</v>
      </c>
      <c r="HL18" s="76">
        <f t="shared" si="582"/>
        <v>0</v>
      </c>
      <c r="HM18" s="76"/>
      <c r="HN18" s="76">
        <f t="shared" si="583"/>
        <v>0</v>
      </c>
      <c r="HO18" s="77">
        <f t="shared" si="584"/>
        <v>0</v>
      </c>
      <c r="HP18" s="75">
        <f t="shared" si="585"/>
        <v>0</v>
      </c>
      <c r="HQ18" s="76">
        <f t="shared" si="586"/>
        <v>0</v>
      </c>
      <c r="HR18" s="76">
        <f t="shared" si="587"/>
        <v>0</v>
      </c>
      <c r="HS18" s="76">
        <f t="shared" si="588"/>
        <v>0</v>
      </c>
      <c r="HT18" s="76"/>
      <c r="HU18" s="76">
        <f t="shared" si="589"/>
        <v>0</v>
      </c>
      <c r="HV18" s="77">
        <f t="shared" si="590"/>
        <v>0</v>
      </c>
      <c r="HW18" s="75">
        <f t="shared" si="591"/>
        <v>0</v>
      </c>
      <c r="HX18" s="76">
        <f t="shared" si="592"/>
        <v>0</v>
      </c>
      <c r="HY18" s="76">
        <f t="shared" si="593"/>
        <v>0</v>
      </c>
      <c r="HZ18" s="76">
        <f t="shared" si="594"/>
        <v>0</v>
      </c>
      <c r="IA18" s="76"/>
      <c r="IB18" s="76">
        <f t="shared" si="595"/>
        <v>0</v>
      </c>
      <c r="IC18" s="77">
        <f t="shared" si="596"/>
        <v>0</v>
      </c>
      <c r="ID18" s="75">
        <f t="shared" si="597"/>
        <v>0</v>
      </c>
      <c r="IE18" s="76">
        <f t="shared" si="598"/>
        <v>0</v>
      </c>
      <c r="IF18" s="76">
        <f t="shared" si="599"/>
        <v>0</v>
      </c>
      <c r="IG18" s="76">
        <f t="shared" si="600"/>
        <v>0</v>
      </c>
      <c r="IH18" s="76"/>
      <c r="II18" s="76">
        <f t="shared" si="601"/>
        <v>0</v>
      </c>
      <c r="IJ18" s="77">
        <f t="shared" si="602"/>
        <v>0</v>
      </c>
      <c r="IK18" s="75">
        <f t="shared" si="603"/>
        <v>0</v>
      </c>
      <c r="IL18" s="76">
        <f t="shared" si="604"/>
        <v>0</v>
      </c>
      <c r="IM18" s="76">
        <f t="shared" si="605"/>
        <v>0</v>
      </c>
      <c r="IN18" s="76">
        <f t="shared" si="606"/>
        <v>0</v>
      </c>
      <c r="IO18" s="76"/>
      <c r="IP18" s="76">
        <f t="shared" si="607"/>
        <v>0</v>
      </c>
      <c r="IQ18" s="77">
        <f t="shared" si="608"/>
        <v>0</v>
      </c>
      <c r="IR18" s="75">
        <f t="shared" si="609"/>
        <v>0</v>
      </c>
      <c r="IS18" s="76">
        <f t="shared" si="610"/>
        <v>0</v>
      </c>
      <c r="IT18" s="76">
        <f t="shared" si="611"/>
        <v>0</v>
      </c>
      <c r="IU18" s="76">
        <f t="shared" si="612"/>
        <v>0</v>
      </c>
      <c r="IV18" s="76"/>
      <c r="IW18" s="76">
        <f t="shared" si="613"/>
        <v>0</v>
      </c>
      <c r="IX18" s="77">
        <f t="shared" si="614"/>
        <v>0</v>
      </c>
      <c r="IY18" s="75">
        <f t="shared" si="615"/>
        <v>0</v>
      </c>
      <c r="IZ18" s="76">
        <f t="shared" si="616"/>
        <v>0</v>
      </c>
      <c r="JA18" s="76">
        <f t="shared" si="617"/>
        <v>0</v>
      </c>
      <c r="JB18" s="76">
        <f t="shared" si="618"/>
        <v>0</v>
      </c>
      <c r="JC18" s="76"/>
      <c r="JD18" s="76">
        <f t="shared" si="619"/>
        <v>0</v>
      </c>
      <c r="JE18" s="77">
        <f t="shared" si="620"/>
        <v>0</v>
      </c>
      <c r="JF18" s="75">
        <f t="shared" si="621"/>
        <v>0</v>
      </c>
      <c r="JG18" s="76">
        <f t="shared" si="622"/>
        <v>0</v>
      </c>
      <c r="JH18" s="76">
        <f t="shared" si="623"/>
        <v>0</v>
      </c>
      <c r="JI18" s="76">
        <f t="shared" si="624"/>
        <v>0</v>
      </c>
      <c r="JJ18" s="76"/>
      <c r="JK18" s="76">
        <f t="shared" si="625"/>
        <v>0</v>
      </c>
      <c r="JL18" s="77">
        <f t="shared" si="626"/>
        <v>0</v>
      </c>
      <c r="JM18" s="75">
        <f t="shared" si="627"/>
        <v>0</v>
      </c>
      <c r="JN18" s="76">
        <f t="shared" si="628"/>
        <v>0</v>
      </c>
      <c r="JO18" s="76">
        <f t="shared" si="629"/>
        <v>0</v>
      </c>
      <c r="JP18" s="76">
        <f t="shared" si="630"/>
        <v>0</v>
      </c>
      <c r="JQ18" s="76"/>
      <c r="JR18" s="76">
        <f t="shared" si="631"/>
        <v>0</v>
      </c>
      <c r="JS18" s="77">
        <f t="shared" si="632"/>
        <v>0</v>
      </c>
      <c r="JT18" s="75">
        <f t="shared" si="633"/>
        <v>0</v>
      </c>
      <c r="JU18" s="76">
        <f t="shared" si="634"/>
        <v>0</v>
      </c>
      <c r="JV18" s="76">
        <f t="shared" si="635"/>
        <v>0</v>
      </c>
      <c r="JW18" s="76">
        <f t="shared" si="636"/>
        <v>0</v>
      </c>
      <c r="JX18" s="76"/>
      <c r="JY18" s="76">
        <f t="shared" si="637"/>
        <v>0</v>
      </c>
      <c r="JZ18" s="77">
        <f t="shared" si="638"/>
        <v>0</v>
      </c>
      <c r="KA18" s="75">
        <f t="shared" si="639"/>
        <v>0</v>
      </c>
      <c r="KB18" s="76">
        <f t="shared" si="640"/>
        <v>0</v>
      </c>
      <c r="KC18" s="76">
        <f t="shared" si="641"/>
        <v>0</v>
      </c>
      <c r="KD18" s="76">
        <f t="shared" si="642"/>
        <v>0</v>
      </c>
      <c r="KE18" s="76"/>
      <c r="KF18" s="76">
        <f t="shared" si="643"/>
        <v>0</v>
      </c>
      <c r="KG18" s="77">
        <f t="shared" si="644"/>
        <v>0</v>
      </c>
      <c r="KH18" s="75">
        <f t="shared" si="645"/>
        <v>0</v>
      </c>
      <c r="KI18" s="76">
        <f t="shared" si="646"/>
        <v>0</v>
      </c>
      <c r="KJ18" s="76">
        <f t="shared" si="647"/>
        <v>0</v>
      </c>
      <c r="KK18" s="76">
        <f t="shared" si="648"/>
        <v>0</v>
      </c>
      <c r="KL18" s="76"/>
      <c r="KM18" s="76">
        <f t="shared" si="649"/>
        <v>0</v>
      </c>
      <c r="KN18" s="77">
        <f t="shared" si="650"/>
        <v>0</v>
      </c>
      <c r="KO18" s="75">
        <f t="shared" si="651"/>
        <v>0</v>
      </c>
      <c r="KP18" s="76">
        <f t="shared" si="652"/>
        <v>0</v>
      </c>
      <c r="KQ18" s="76">
        <f t="shared" si="653"/>
        <v>0</v>
      </c>
      <c r="KR18" s="76">
        <f t="shared" si="654"/>
        <v>0</v>
      </c>
      <c r="KS18" s="76"/>
      <c r="KT18" s="76">
        <f t="shared" si="655"/>
        <v>0</v>
      </c>
      <c r="KU18" s="77">
        <f t="shared" si="656"/>
        <v>0</v>
      </c>
      <c r="KV18" s="75">
        <f t="shared" si="657"/>
        <v>0</v>
      </c>
      <c r="KW18" s="76">
        <f t="shared" si="658"/>
        <v>0</v>
      </c>
      <c r="KX18" s="76">
        <f t="shared" si="659"/>
        <v>0</v>
      </c>
      <c r="KY18" s="76">
        <f t="shared" si="660"/>
        <v>0</v>
      </c>
      <c r="KZ18" s="76"/>
      <c r="LA18" s="76">
        <f t="shared" si="661"/>
        <v>0</v>
      </c>
      <c r="LB18" s="77">
        <f t="shared" si="662"/>
        <v>0</v>
      </c>
      <c r="LC18" s="75">
        <f t="shared" si="663"/>
        <v>0</v>
      </c>
      <c r="LD18" s="76">
        <f t="shared" si="664"/>
        <v>0</v>
      </c>
      <c r="LE18" s="76">
        <f t="shared" si="665"/>
        <v>0</v>
      </c>
      <c r="LF18" s="76">
        <f t="shared" si="666"/>
        <v>0</v>
      </c>
      <c r="LG18" s="76"/>
      <c r="LH18" s="76">
        <f t="shared" si="667"/>
        <v>0</v>
      </c>
      <c r="LI18" s="77">
        <f t="shared" si="668"/>
        <v>0</v>
      </c>
      <c r="LJ18" s="75">
        <f t="shared" si="669"/>
        <v>0</v>
      </c>
      <c r="LK18" s="76">
        <f t="shared" si="670"/>
        <v>0</v>
      </c>
      <c r="LL18" s="76">
        <f t="shared" si="671"/>
        <v>0</v>
      </c>
      <c r="LM18" s="76">
        <f t="shared" si="672"/>
        <v>0</v>
      </c>
      <c r="LN18" s="76"/>
      <c r="LO18" s="76">
        <f t="shared" si="673"/>
        <v>0</v>
      </c>
      <c r="LP18" s="77">
        <f t="shared" si="674"/>
        <v>0</v>
      </c>
      <c r="LQ18" s="75">
        <f t="shared" si="675"/>
        <v>0</v>
      </c>
      <c r="LR18" s="76">
        <f t="shared" si="676"/>
        <v>0</v>
      </c>
      <c r="LS18" s="76">
        <f t="shared" si="677"/>
        <v>0</v>
      </c>
      <c r="LT18" s="76">
        <f t="shared" si="678"/>
        <v>0</v>
      </c>
      <c r="LU18" s="76"/>
      <c r="LV18" s="76">
        <f t="shared" si="679"/>
        <v>0</v>
      </c>
      <c r="LW18" s="77">
        <f t="shared" si="680"/>
        <v>0</v>
      </c>
      <c r="LX18" s="75">
        <f t="shared" si="681"/>
        <v>0</v>
      </c>
      <c r="LY18" s="76">
        <f t="shared" si="682"/>
        <v>0</v>
      </c>
      <c r="LZ18" s="76">
        <f t="shared" si="683"/>
        <v>0</v>
      </c>
      <c r="MA18" s="76">
        <f t="shared" si="684"/>
        <v>0</v>
      </c>
      <c r="MB18" s="76"/>
      <c r="MC18" s="76">
        <f t="shared" si="685"/>
        <v>0</v>
      </c>
      <c r="MD18" s="77">
        <f t="shared" si="686"/>
        <v>0</v>
      </c>
      <c r="ME18" s="75">
        <f t="shared" si="687"/>
        <v>0</v>
      </c>
      <c r="MF18" s="76">
        <f t="shared" si="688"/>
        <v>0</v>
      </c>
      <c r="MG18" s="76">
        <f t="shared" si="689"/>
        <v>0</v>
      </c>
      <c r="MH18" s="76">
        <f t="shared" si="690"/>
        <v>0</v>
      </c>
      <c r="MI18" s="76"/>
      <c r="MJ18" s="76">
        <f t="shared" si="691"/>
        <v>0</v>
      </c>
      <c r="MK18" s="77">
        <f t="shared" si="692"/>
        <v>0</v>
      </c>
      <c r="ML18" s="75">
        <f t="shared" si="693"/>
        <v>0</v>
      </c>
      <c r="MM18" s="76">
        <f t="shared" si="694"/>
        <v>0</v>
      </c>
      <c r="MN18" s="76">
        <f t="shared" si="695"/>
        <v>0</v>
      </c>
      <c r="MO18" s="76">
        <f t="shared" si="696"/>
        <v>0</v>
      </c>
      <c r="MP18" s="76"/>
      <c r="MQ18" s="76">
        <f t="shared" si="697"/>
        <v>0</v>
      </c>
      <c r="MR18" s="77">
        <f t="shared" si="698"/>
        <v>0</v>
      </c>
      <c r="MS18" s="75">
        <f t="shared" si="699"/>
        <v>0</v>
      </c>
      <c r="MT18" s="76">
        <f t="shared" si="700"/>
        <v>0</v>
      </c>
      <c r="MU18" s="76">
        <f t="shared" si="701"/>
        <v>0</v>
      </c>
      <c r="MV18" s="76">
        <f t="shared" si="702"/>
        <v>0</v>
      </c>
      <c r="MW18" s="76"/>
      <c r="MX18" s="76">
        <f t="shared" si="703"/>
        <v>0</v>
      </c>
      <c r="MY18" s="77">
        <f t="shared" si="704"/>
        <v>0</v>
      </c>
      <c r="MZ18" s="75">
        <f t="shared" si="705"/>
        <v>0</v>
      </c>
      <c r="NA18" s="76">
        <f t="shared" si="706"/>
        <v>0</v>
      </c>
      <c r="NB18" s="76">
        <f t="shared" si="707"/>
        <v>0</v>
      </c>
      <c r="NC18" s="76">
        <f t="shared" si="708"/>
        <v>0</v>
      </c>
      <c r="ND18" s="76"/>
      <c r="NE18" s="76">
        <f t="shared" si="709"/>
        <v>0</v>
      </c>
      <c r="NF18" s="77">
        <f t="shared" si="710"/>
        <v>0</v>
      </c>
      <c r="NG18" s="75">
        <f t="shared" si="711"/>
        <v>0</v>
      </c>
      <c r="NH18" s="76">
        <f t="shared" si="712"/>
        <v>0</v>
      </c>
      <c r="NI18" s="76">
        <f t="shared" si="713"/>
        <v>0</v>
      </c>
      <c r="NJ18" s="76">
        <f t="shared" si="714"/>
        <v>0</v>
      </c>
      <c r="NK18" s="76"/>
      <c r="NL18" s="76">
        <f t="shared" si="715"/>
        <v>0</v>
      </c>
      <c r="NM18" s="77">
        <f t="shared" si="716"/>
        <v>0</v>
      </c>
      <c r="NN18" s="75">
        <f t="shared" si="717"/>
        <v>0</v>
      </c>
      <c r="NO18" s="76">
        <f t="shared" si="718"/>
        <v>0</v>
      </c>
      <c r="NP18" s="76">
        <f t="shared" si="719"/>
        <v>0</v>
      </c>
      <c r="NQ18" s="76">
        <f t="shared" si="720"/>
        <v>0</v>
      </c>
      <c r="NR18" s="76"/>
      <c r="NS18" s="76">
        <f t="shared" si="721"/>
        <v>0</v>
      </c>
      <c r="NT18" s="77">
        <f t="shared" si="722"/>
        <v>0</v>
      </c>
      <c r="NU18" s="79"/>
      <c r="NV18" s="115">
        <f t="shared" si="835"/>
        <v>0</v>
      </c>
      <c r="NW18" s="115">
        <f t="shared" si="835"/>
        <v>0</v>
      </c>
      <c r="NX18" s="115">
        <f t="shared" si="835"/>
        <v>0</v>
      </c>
      <c r="NY18" s="115">
        <f t="shared" si="835"/>
        <v>0</v>
      </c>
      <c r="NZ18" s="115">
        <f t="shared" si="835"/>
        <v>0</v>
      </c>
      <c r="OA18" s="115">
        <f t="shared" si="835"/>
        <v>0</v>
      </c>
      <c r="OB18" s="115">
        <f t="shared" si="835"/>
        <v>0</v>
      </c>
      <c r="OC18" s="115">
        <f t="shared" si="835"/>
        <v>0</v>
      </c>
      <c r="OD18" s="115">
        <f t="shared" si="835"/>
        <v>0</v>
      </c>
      <c r="OE18" s="115">
        <f t="shared" si="835"/>
        <v>0</v>
      </c>
      <c r="OF18" s="115">
        <f t="shared" si="836"/>
        <v>0</v>
      </c>
      <c r="OG18" s="115">
        <f t="shared" si="836"/>
        <v>0</v>
      </c>
      <c r="OH18" s="115">
        <f t="shared" si="836"/>
        <v>0</v>
      </c>
      <c r="OI18" s="115">
        <f t="shared" si="836"/>
        <v>0</v>
      </c>
      <c r="OJ18" s="115">
        <f t="shared" si="836"/>
        <v>0</v>
      </c>
      <c r="OK18" s="115">
        <f t="shared" si="836"/>
        <v>0</v>
      </c>
      <c r="OL18" s="115">
        <f t="shared" si="836"/>
        <v>0</v>
      </c>
      <c r="OM18" s="115">
        <f t="shared" si="836"/>
        <v>0</v>
      </c>
      <c r="ON18" s="115">
        <f t="shared" si="836"/>
        <v>0</v>
      </c>
      <c r="OO18" s="115">
        <f t="shared" si="836"/>
        <v>0</v>
      </c>
      <c r="OP18" s="115">
        <f t="shared" si="836"/>
        <v>0</v>
      </c>
      <c r="OQ18" s="115">
        <f t="shared" si="834"/>
        <v>0</v>
      </c>
      <c r="OR18" s="115">
        <f t="shared" si="834"/>
        <v>0</v>
      </c>
      <c r="OS18" s="115">
        <f t="shared" si="834"/>
        <v>0</v>
      </c>
      <c r="OT18" s="115">
        <f t="shared" si="834"/>
        <v>0</v>
      </c>
      <c r="OU18" s="115">
        <f t="shared" si="834"/>
        <v>0</v>
      </c>
      <c r="OV18" s="115">
        <f t="shared" si="834"/>
        <v>0</v>
      </c>
      <c r="OW18" s="115">
        <f t="shared" si="834"/>
        <v>0</v>
      </c>
      <c r="OX18" s="115">
        <f t="shared" si="834"/>
        <v>0</v>
      </c>
      <c r="OY18" s="115">
        <f t="shared" si="834"/>
        <v>0</v>
      </c>
      <c r="OZ18" s="115">
        <f t="shared" si="834"/>
        <v>0</v>
      </c>
      <c r="PA18" s="115">
        <f t="shared" si="834"/>
        <v>0</v>
      </c>
      <c r="PB18" s="115">
        <f t="shared" si="834"/>
        <v>0</v>
      </c>
      <c r="PC18" s="115">
        <f t="shared" si="834"/>
        <v>0</v>
      </c>
      <c r="PD18" s="115">
        <f t="shared" si="834"/>
        <v>0</v>
      </c>
      <c r="PE18" s="115">
        <f t="shared" si="834"/>
        <v>0</v>
      </c>
      <c r="PF18" s="115">
        <f t="shared" si="834"/>
        <v>0</v>
      </c>
      <c r="PG18" s="115">
        <f t="shared" si="834"/>
        <v>0</v>
      </c>
      <c r="PH18" s="115">
        <f t="shared" si="834"/>
        <v>0</v>
      </c>
      <c r="PI18" s="115">
        <f t="shared" si="834"/>
        <v>0</v>
      </c>
      <c r="PJ18" s="115">
        <f t="shared" si="834"/>
        <v>0</v>
      </c>
      <c r="PK18" s="115">
        <f t="shared" si="834"/>
        <v>0</v>
      </c>
      <c r="PL18" s="115">
        <f t="shared" si="834"/>
        <v>0</v>
      </c>
      <c r="PM18" s="115">
        <f t="shared" si="834"/>
        <v>0</v>
      </c>
      <c r="PN18" s="115">
        <f t="shared" si="834"/>
        <v>0</v>
      </c>
      <c r="PO18" s="115">
        <f t="shared" si="834"/>
        <v>0</v>
      </c>
      <c r="PP18" s="115">
        <f t="shared" si="834"/>
        <v>0</v>
      </c>
      <c r="PQ18" s="115">
        <f t="shared" si="834"/>
        <v>0</v>
      </c>
      <c r="PR18" s="115">
        <f t="shared" si="834"/>
        <v>0</v>
      </c>
      <c r="PS18" s="115">
        <f t="shared" si="834"/>
        <v>0</v>
      </c>
      <c r="PT18" s="115">
        <f t="shared" si="834"/>
        <v>0</v>
      </c>
      <c r="PU18" s="116">
        <f t="shared" si="830"/>
        <v>0</v>
      </c>
      <c r="PV18" s="116"/>
      <c r="PW18" s="76">
        <f t="shared" si="726"/>
        <v>0</v>
      </c>
      <c r="PX18" s="76">
        <f t="shared" si="727"/>
        <v>0</v>
      </c>
      <c r="PY18" s="76">
        <f t="shared" si="728"/>
        <v>0</v>
      </c>
      <c r="PZ18" s="76">
        <f t="shared" si="729"/>
        <v>0</v>
      </c>
      <c r="QA18" s="76">
        <f t="shared" si="730"/>
        <v>0</v>
      </c>
      <c r="QB18" s="76">
        <f t="shared" si="731"/>
        <v>0</v>
      </c>
      <c r="QC18" s="76">
        <f t="shared" si="732"/>
        <v>0</v>
      </c>
      <c r="QD18" s="76">
        <f t="shared" si="733"/>
        <v>0</v>
      </c>
      <c r="QE18" s="76">
        <f t="shared" si="734"/>
        <v>0</v>
      </c>
      <c r="QF18" s="76">
        <f t="shared" si="735"/>
        <v>0</v>
      </c>
      <c r="QG18" s="76">
        <f t="shared" si="736"/>
        <v>0</v>
      </c>
      <c r="QH18" s="76">
        <f t="shared" si="737"/>
        <v>0</v>
      </c>
      <c r="QI18" s="76">
        <f t="shared" si="738"/>
        <v>0</v>
      </c>
      <c r="QJ18" s="76">
        <f t="shared" si="739"/>
        <v>0</v>
      </c>
      <c r="QK18" s="76">
        <f t="shared" si="740"/>
        <v>0</v>
      </c>
      <c r="QL18" s="76">
        <f t="shared" si="741"/>
        <v>0</v>
      </c>
      <c r="QM18" s="76">
        <f t="shared" si="742"/>
        <v>0</v>
      </c>
      <c r="QN18" s="76">
        <f t="shared" si="743"/>
        <v>0</v>
      </c>
      <c r="QO18" s="76">
        <f t="shared" si="744"/>
        <v>0</v>
      </c>
      <c r="QP18" s="76">
        <f t="shared" si="745"/>
        <v>0</v>
      </c>
      <c r="QQ18" s="76">
        <f t="shared" si="746"/>
        <v>0</v>
      </c>
      <c r="QR18" s="76">
        <f t="shared" si="747"/>
        <v>0</v>
      </c>
      <c r="QS18" s="76">
        <f t="shared" si="748"/>
        <v>0</v>
      </c>
      <c r="QT18" s="76">
        <f t="shared" si="749"/>
        <v>0</v>
      </c>
      <c r="QU18" s="76">
        <f t="shared" si="750"/>
        <v>0</v>
      </c>
      <c r="QV18" s="76">
        <f t="shared" si="751"/>
        <v>0</v>
      </c>
      <c r="QW18" s="76">
        <f t="shared" si="752"/>
        <v>0</v>
      </c>
      <c r="QX18" s="76">
        <f t="shared" si="753"/>
        <v>0</v>
      </c>
      <c r="QY18" s="76">
        <f t="shared" si="754"/>
        <v>0</v>
      </c>
      <c r="QZ18" s="76">
        <f t="shared" si="755"/>
        <v>0</v>
      </c>
      <c r="RA18" s="76">
        <f t="shared" si="756"/>
        <v>0</v>
      </c>
      <c r="RB18" s="76">
        <f t="shared" si="757"/>
        <v>0</v>
      </c>
      <c r="RC18" s="76">
        <f t="shared" si="758"/>
        <v>0</v>
      </c>
      <c r="RD18" s="76">
        <f t="shared" si="759"/>
        <v>0</v>
      </c>
      <c r="RE18" s="76">
        <f t="shared" si="760"/>
        <v>0</v>
      </c>
      <c r="RF18" s="76">
        <f t="shared" si="761"/>
        <v>0</v>
      </c>
      <c r="RG18" s="76">
        <f t="shared" si="762"/>
        <v>0</v>
      </c>
      <c r="RH18" s="76">
        <f t="shared" si="763"/>
        <v>0</v>
      </c>
      <c r="RI18" s="76">
        <f t="shared" si="764"/>
        <v>0</v>
      </c>
      <c r="RJ18" s="76">
        <f t="shared" si="765"/>
        <v>0</v>
      </c>
      <c r="RK18" s="76">
        <f t="shared" si="766"/>
        <v>0</v>
      </c>
      <c r="RL18" s="76">
        <f t="shared" si="767"/>
        <v>0</v>
      </c>
      <c r="RM18" s="76">
        <f t="shared" si="768"/>
        <v>0</v>
      </c>
      <c r="RN18" s="76">
        <f t="shared" si="769"/>
        <v>0</v>
      </c>
      <c r="RO18" s="76">
        <f t="shared" si="770"/>
        <v>0</v>
      </c>
      <c r="RP18" s="76">
        <f t="shared" si="771"/>
        <v>0</v>
      </c>
      <c r="RQ18" s="76">
        <f t="shared" si="772"/>
        <v>0</v>
      </c>
      <c r="RR18" s="76">
        <f t="shared" si="773"/>
        <v>0</v>
      </c>
      <c r="RS18" s="76">
        <f t="shared" si="774"/>
        <v>0</v>
      </c>
      <c r="RT18" s="76">
        <f t="shared" si="775"/>
        <v>0</v>
      </c>
      <c r="RU18" s="76">
        <f t="shared" si="776"/>
        <v>0</v>
      </c>
      <c r="RW18" s="115">
        <f t="shared" si="831"/>
        <v>0</v>
      </c>
      <c r="RX18" s="115">
        <f t="shared" si="777"/>
        <v>0</v>
      </c>
      <c r="RY18" s="115">
        <f t="shared" si="778"/>
        <v>0</v>
      </c>
      <c r="RZ18" s="115">
        <f t="shared" si="779"/>
        <v>0</v>
      </c>
      <c r="SA18" s="115">
        <f t="shared" si="780"/>
        <v>0</v>
      </c>
      <c r="SB18" s="115">
        <f t="shared" si="781"/>
        <v>0</v>
      </c>
      <c r="SC18" s="115">
        <f t="shared" si="782"/>
        <v>0</v>
      </c>
      <c r="SD18" s="115">
        <f t="shared" si="783"/>
        <v>0</v>
      </c>
      <c r="SE18" s="115">
        <f t="shared" si="784"/>
        <v>0</v>
      </c>
      <c r="SF18" s="115">
        <f t="shared" si="785"/>
        <v>0</v>
      </c>
      <c r="SG18" s="115">
        <f t="shared" si="786"/>
        <v>0</v>
      </c>
      <c r="SH18" s="115">
        <f t="shared" si="787"/>
        <v>0</v>
      </c>
      <c r="SI18" s="115">
        <f t="shared" si="788"/>
        <v>0</v>
      </c>
      <c r="SJ18" s="115">
        <f t="shared" si="789"/>
        <v>0</v>
      </c>
      <c r="SK18" s="115">
        <f t="shared" si="790"/>
        <v>0</v>
      </c>
      <c r="SL18" s="115">
        <f t="shared" si="791"/>
        <v>0</v>
      </c>
      <c r="SM18" s="115">
        <f t="shared" si="792"/>
        <v>0</v>
      </c>
      <c r="SN18" s="115">
        <f t="shared" si="793"/>
        <v>0</v>
      </c>
      <c r="SO18" s="115">
        <f t="shared" si="794"/>
        <v>0</v>
      </c>
      <c r="SP18" s="115">
        <f t="shared" si="795"/>
        <v>0</v>
      </c>
      <c r="SQ18" s="115">
        <f t="shared" si="796"/>
        <v>0</v>
      </c>
      <c r="SR18" s="115">
        <f t="shared" si="797"/>
        <v>0</v>
      </c>
      <c r="SS18" s="115">
        <f t="shared" si="798"/>
        <v>0</v>
      </c>
      <c r="ST18" s="115">
        <f t="shared" si="799"/>
        <v>0</v>
      </c>
      <c r="SU18" s="115">
        <f t="shared" si="800"/>
        <v>0</v>
      </c>
      <c r="SV18" s="115">
        <f t="shared" si="801"/>
        <v>0</v>
      </c>
      <c r="SW18" s="115">
        <f t="shared" si="802"/>
        <v>0</v>
      </c>
      <c r="SX18" s="115">
        <f t="shared" si="803"/>
        <v>0</v>
      </c>
      <c r="SY18" s="115">
        <f t="shared" si="804"/>
        <v>0</v>
      </c>
      <c r="SZ18" s="115">
        <f t="shared" si="805"/>
        <v>0</v>
      </c>
      <c r="TA18" s="115">
        <f t="shared" si="806"/>
        <v>0</v>
      </c>
      <c r="TB18" s="115">
        <f t="shared" si="807"/>
        <v>0</v>
      </c>
      <c r="TC18" s="115">
        <f t="shared" si="808"/>
        <v>0</v>
      </c>
      <c r="TD18" s="115">
        <f t="shared" si="809"/>
        <v>0</v>
      </c>
      <c r="TE18" s="115">
        <f t="shared" si="810"/>
        <v>0</v>
      </c>
      <c r="TF18" s="115">
        <f t="shared" si="811"/>
        <v>0</v>
      </c>
      <c r="TG18" s="115">
        <f t="shared" si="812"/>
        <v>0</v>
      </c>
      <c r="TH18" s="115">
        <f t="shared" si="813"/>
        <v>0</v>
      </c>
      <c r="TI18" s="115">
        <f t="shared" si="814"/>
        <v>0</v>
      </c>
      <c r="TJ18" s="115">
        <f t="shared" si="815"/>
        <v>0</v>
      </c>
      <c r="TK18" s="115">
        <f t="shared" si="816"/>
        <v>0</v>
      </c>
      <c r="TL18" s="115">
        <f t="shared" si="817"/>
        <v>0</v>
      </c>
      <c r="TM18" s="115">
        <f t="shared" si="818"/>
        <v>0</v>
      </c>
      <c r="TN18" s="115">
        <f t="shared" si="819"/>
        <v>0</v>
      </c>
      <c r="TO18" s="115">
        <f t="shared" si="820"/>
        <v>0</v>
      </c>
      <c r="TP18" s="115">
        <f t="shared" si="821"/>
        <v>0</v>
      </c>
      <c r="TQ18" s="115">
        <f t="shared" si="822"/>
        <v>0</v>
      </c>
      <c r="TR18" s="115">
        <f t="shared" si="823"/>
        <v>0</v>
      </c>
      <c r="TS18" s="115">
        <f t="shared" si="824"/>
        <v>0</v>
      </c>
      <c r="TT18" s="115">
        <f t="shared" si="825"/>
        <v>0</v>
      </c>
      <c r="TU18" s="115">
        <f t="shared" si="826"/>
        <v>0</v>
      </c>
      <c r="TV18" s="116">
        <f t="shared" si="832"/>
        <v>0</v>
      </c>
    </row>
    <row r="19" spans="1:542" x14ac:dyDescent="0.25">
      <c r="A19" s="68" t="str">
        <f t="shared" si="412"/>
        <v>Anteil 42/70 FN17 VN17</v>
      </c>
      <c r="B19" s="68">
        <f t="shared" si="833"/>
        <v>42</v>
      </c>
      <c r="C19" s="68">
        <f t="shared" si="827"/>
        <v>42</v>
      </c>
      <c r="D19" s="69">
        <v>17</v>
      </c>
      <c r="E19" s="69" t="s">
        <v>1536</v>
      </c>
      <c r="F19" s="68" t="str">
        <f t="shared" si="413"/>
        <v>Sehr geehrter Herr FN17</v>
      </c>
      <c r="H19" s="68" t="str">
        <f t="shared" si="414"/>
        <v>VN17</v>
      </c>
      <c r="J19" s="70" t="s">
        <v>1561</v>
      </c>
      <c r="K19" s="71" t="s">
        <v>1618</v>
      </c>
      <c r="M19" s="68" t="str">
        <f t="shared" si="415"/>
        <v>FN17</v>
      </c>
      <c r="N19" s="69">
        <v>4651</v>
      </c>
      <c r="O19" s="68" t="str">
        <f t="shared" si="416"/>
        <v>Stadl-Paura</v>
      </c>
      <c r="Q19" s="72"/>
      <c r="S19" s="69" t="str">
        <f t="shared" si="828"/>
        <v>VN17.FN17@un.org</v>
      </c>
      <c r="V19" s="68" t="str">
        <f t="shared" si="417"/>
        <v xml:space="preserve">    </v>
      </c>
      <c r="Z19" s="71">
        <v>1</v>
      </c>
      <c r="AA19" s="74">
        <f t="shared" si="418"/>
        <v>0</v>
      </c>
      <c r="AB19" s="75">
        <f t="shared" si="829"/>
        <v>0</v>
      </c>
      <c r="AC19" s="76">
        <v>0</v>
      </c>
      <c r="AD19" s="76">
        <f t="shared" si="419"/>
        <v>0</v>
      </c>
      <c r="AE19" s="76">
        <f t="shared" si="420"/>
        <v>0</v>
      </c>
      <c r="AF19" s="76"/>
      <c r="AG19" s="76">
        <f t="shared" si="421"/>
        <v>0</v>
      </c>
      <c r="AH19" s="77">
        <f t="shared" si="422"/>
        <v>0</v>
      </c>
      <c r="AI19" s="75">
        <f t="shared" si="423"/>
        <v>0</v>
      </c>
      <c r="AJ19" s="76">
        <f t="shared" si="424"/>
        <v>0</v>
      </c>
      <c r="AK19" s="76">
        <f t="shared" si="425"/>
        <v>0</v>
      </c>
      <c r="AL19" s="76">
        <f t="shared" si="426"/>
        <v>0</v>
      </c>
      <c r="AM19" s="76"/>
      <c r="AN19" s="76">
        <f t="shared" si="427"/>
        <v>0</v>
      </c>
      <c r="AO19" s="77">
        <f t="shared" si="428"/>
        <v>0</v>
      </c>
      <c r="AP19" s="75">
        <f t="shared" si="429"/>
        <v>0</v>
      </c>
      <c r="AQ19" s="76">
        <f t="shared" si="430"/>
        <v>0</v>
      </c>
      <c r="AR19" s="76">
        <f t="shared" si="431"/>
        <v>0</v>
      </c>
      <c r="AS19" s="76">
        <f t="shared" si="432"/>
        <v>0</v>
      </c>
      <c r="AT19" s="76"/>
      <c r="AU19" s="76">
        <f t="shared" si="433"/>
        <v>0</v>
      </c>
      <c r="AV19" s="77">
        <f t="shared" si="434"/>
        <v>0</v>
      </c>
      <c r="AW19" s="75">
        <f t="shared" si="435"/>
        <v>0</v>
      </c>
      <c r="AX19" s="76">
        <f t="shared" si="436"/>
        <v>0</v>
      </c>
      <c r="AY19" s="76">
        <f t="shared" si="437"/>
        <v>0</v>
      </c>
      <c r="AZ19" s="76">
        <f t="shared" si="438"/>
        <v>0</v>
      </c>
      <c r="BA19" s="76"/>
      <c r="BB19" s="76">
        <f t="shared" si="439"/>
        <v>0</v>
      </c>
      <c r="BC19" s="77">
        <f t="shared" si="440"/>
        <v>0</v>
      </c>
      <c r="BD19" s="75">
        <f t="shared" si="441"/>
        <v>0</v>
      </c>
      <c r="BE19" s="76">
        <f t="shared" si="442"/>
        <v>0</v>
      </c>
      <c r="BF19" s="76">
        <f t="shared" si="443"/>
        <v>0</v>
      </c>
      <c r="BG19" s="76">
        <f t="shared" si="444"/>
        <v>0</v>
      </c>
      <c r="BH19" s="76"/>
      <c r="BI19" s="76">
        <f t="shared" si="445"/>
        <v>0</v>
      </c>
      <c r="BJ19" s="77">
        <f t="shared" si="446"/>
        <v>0</v>
      </c>
      <c r="BK19" s="75">
        <f t="shared" si="447"/>
        <v>0</v>
      </c>
      <c r="BL19" s="76">
        <f t="shared" si="448"/>
        <v>0</v>
      </c>
      <c r="BM19" s="76">
        <f t="shared" si="449"/>
        <v>0</v>
      </c>
      <c r="BN19" s="76">
        <f t="shared" si="450"/>
        <v>0</v>
      </c>
      <c r="BO19" s="76"/>
      <c r="BP19" s="76">
        <f t="shared" si="451"/>
        <v>0</v>
      </c>
      <c r="BQ19" s="77">
        <f t="shared" si="452"/>
        <v>0</v>
      </c>
      <c r="BR19" s="75">
        <f t="shared" si="453"/>
        <v>0</v>
      </c>
      <c r="BS19" s="76">
        <f t="shared" si="454"/>
        <v>0</v>
      </c>
      <c r="BT19" s="76">
        <f t="shared" si="455"/>
        <v>0</v>
      </c>
      <c r="BU19" s="76">
        <f t="shared" si="456"/>
        <v>0</v>
      </c>
      <c r="BV19" s="76"/>
      <c r="BW19" s="76">
        <f t="shared" si="457"/>
        <v>0</v>
      </c>
      <c r="BX19" s="77">
        <f t="shared" si="458"/>
        <v>0</v>
      </c>
      <c r="BY19" s="75">
        <f t="shared" si="459"/>
        <v>0</v>
      </c>
      <c r="BZ19" s="76">
        <f t="shared" si="460"/>
        <v>0</v>
      </c>
      <c r="CA19" s="76">
        <f t="shared" si="461"/>
        <v>0</v>
      </c>
      <c r="CB19" s="76">
        <f t="shared" si="462"/>
        <v>0</v>
      </c>
      <c r="CC19" s="76"/>
      <c r="CD19" s="76">
        <f t="shared" si="463"/>
        <v>0</v>
      </c>
      <c r="CE19" s="77">
        <f t="shared" si="464"/>
        <v>0</v>
      </c>
      <c r="CF19" s="75">
        <f t="shared" si="465"/>
        <v>0</v>
      </c>
      <c r="CG19" s="76">
        <f t="shared" si="466"/>
        <v>0</v>
      </c>
      <c r="CH19" s="76">
        <f t="shared" si="467"/>
        <v>0</v>
      </c>
      <c r="CI19" s="76">
        <f t="shared" si="468"/>
        <v>0</v>
      </c>
      <c r="CJ19" s="76"/>
      <c r="CK19" s="76">
        <f t="shared" si="469"/>
        <v>0</v>
      </c>
      <c r="CL19" s="77">
        <f t="shared" si="470"/>
        <v>0</v>
      </c>
      <c r="CM19" s="75">
        <f t="shared" si="471"/>
        <v>0</v>
      </c>
      <c r="CN19" s="76">
        <f t="shared" si="472"/>
        <v>0</v>
      </c>
      <c r="CO19" s="76">
        <f t="shared" si="473"/>
        <v>0</v>
      </c>
      <c r="CP19" s="76">
        <f t="shared" si="474"/>
        <v>0</v>
      </c>
      <c r="CQ19" s="76"/>
      <c r="CR19" s="76">
        <f t="shared" si="475"/>
        <v>0</v>
      </c>
      <c r="CS19" s="77">
        <f t="shared" si="476"/>
        <v>0</v>
      </c>
      <c r="CT19" s="75">
        <f t="shared" si="477"/>
        <v>0</v>
      </c>
      <c r="CU19" s="76">
        <f t="shared" si="478"/>
        <v>0</v>
      </c>
      <c r="CV19" s="76">
        <f t="shared" si="479"/>
        <v>0</v>
      </c>
      <c r="CW19" s="76">
        <f t="shared" si="480"/>
        <v>0</v>
      </c>
      <c r="CX19" s="76"/>
      <c r="CY19" s="76">
        <f t="shared" si="481"/>
        <v>0</v>
      </c>
      <c r="CZ19" s="77">
        <f t="shared" si="482"/>
        <v>0</v>
      </c>
      <c r="DA19" s="75">
        <f t="shared" si="483"/>
        <v>0</v>
      </c>
      <c r="DB19" s="76">
        <f t="shared" si="484"/>
        <v>0</v>
      </c>
      <c r="DC19" s="76">
        <f t="shared" si="485"/>
        <v>0</v>
      </c>
      <c r="DD19" s="76">
        <f t="shared" si="486"/>
        <v>0</v>
      </c>
      <c r="DE19" s="76"/>
      <c r="DF19" s="76">
        <f t="shared" si="487"/>
        <v>0</v>
      </c>
      <c r="DG19" s="77">
        <f t="shared" si="488"/>
        <v>0</v>
      </c>
      <c r="DH19" s="75">
        <f t="shared" si="489"/>
        <v>0</v>
      </c>
      <c r="DI19" s="76">
        <f t="shared" si="490"/>
        <v>0</v>
      </c>
      <c r="DJ19" s="76">
        <f t="shared" si="491"/>
        <v>0</v>
      </c>
      <c r="DK19" s="76">
        <f t="shared" si="492"/>
        <v>0</v>
      </c>
      <c r="DL19" s="76"/>
      <c r="DM19" s="76">
        <f t="shared" si="493"/>
        <v>0</v>
      </c>
      <c r="DN19" s="77">
        <f t="shared" si="494"/>
        <v>0</v>
      </c>
      <c r="DO19" s="75">
        <f t="shared" si="495"/>
        <v>0</v>
      </c>
      <c r="DP19" s="76">
        <f t="shared" si="496"/>
        <v>0</v>
      </c>
      <c r="DQ19" s="76">
        <f t="shared" si="497"/>
        <v>0</v>
      </c>
      <c r="DR19" s="76">
        <f t="shared" si="498"/>
        <v>0</v>
      </c>
      <c r="DS19" s="76"/>
      <c r="DT19" s="76">
        <f t="shared" si="499"/>
        <v>0</v>
      </c>
      <c r="DU19" s="77">
        <f t="shared" si="500"/>
        <v>0</v>
      </c>
      <c r="DV19" s="75">
        <f t="shared" si="501"/>
        <v>0</v>
      </c>
      <c r="DW19" s="76">
        <f t="shared" si="502"/>
        <v>0</v>
      </c>
      <c r="DX19" s="76">
        <f t="shared" si="503"/>
        <v>0</v>
      </c>
      <c r="DY19" s="76">
        <f t="shared" si="504"/>
        <v>0</v>
      </c>
      <c r="DZ19" s="76"/>
      <c r="EA19" s="76">
        <f t="shared" si="505"/>
        <v>0</v>
      </c>
      <c r="EB19" s="77">
        <f t="shared" si="506"/>
        <v>0</v>
      </c>
      <c r="EC19" s="75">
        <f t="shared" si="507"/>
        <v>0</v>
      </c>
      <c r="ED19" s="76">
        <f t="shared" si="508"/>
        <v>0</v>
      </c>
      <c r="EE19" s="76">
        <f t="shared" si="509"/>
        <v>0</v>
      </c>
      <c r="EF19" s="76">
        <f t="shared" si="510"/>
        <v>0</v>
      </c>
      <c r="EG19" s="76"/>
      <c r="EH19" s="76">
        <f t="shared" si="511"/>
        <v>0</v>
      </c>
      <c r="EI19" s="77">
        <f t="shared" si="512"/>
        <v>0</v>
      </c>
      <c r="EJ19" s="75">
        <f t="shared" si="513"/>
        <v>0</v>
      </c>
      <c r="EK19" s="76">
        <f t="shared" si="514"/>
        <v>0</v>
      </c>
      <c r="EL19" s="76">
        <f t="shared" si="515"/>
        <v>0</v>
      </c>
      <c r="EM19" s="76">
        <f t="shared" si="516"/>
        <v>0</v>
      </c>
      <c r="EN19" s="76"/>
      <c r="EO19" s="76">
        <f t="shared" si="517"/>
        <v>0</v>
      </c>
      <c r="EP19" s="77">
        <f t="shared" si="518"/>
        <v>0</v>
      </c>
      <c r="EQ19" s="75">
        <f t="shared" si="519"/>
        <v>0</v>
      </c>
      <c r="ER19" s="76">
        <f t="shared" si="520"/>
        <v>0</v>
      </c>
      <c r="ES19" s="76">
        <f t="shared" si="521"/>
        <v>0</v>
      </c>
      <c r="ET19" s="76">
        <f t="shared" si="522"/>
        <v>0</v>
      </c>
      <c r="EU19" s="76"/>
      <c r="EV19" s="76">
        <f t="shared" si="523"/>
        <v>0</v>
      </c>
      <c r="EW19" s="77">
        <f t="shared" si="524"/>
        <v>0</v>
      </c>
      <c r="EX19" s="75">
        <f t="shared" si="525"/>
        <v>0</v>
      </c>
      <c r="EY19" s="76">
        <f t="shared" si="526"/>
        <v>0</v>
      </c>
      <c r="EZ19" s="76">
        <f t="shared" si="527"/>
        <v>0</v>
      </c>
      <c r="FA19" s="76">
        <f t="shared" si="528"/>
        <v>0</v>
      </c>
      <c r="FB19" s="76"/>
      <c r="FC19" s="76">
        <f t="shared" si="529"/>
        <v>0</v>
      </c>
      <c r="FD19" s="77">
        <f t="shared" si="530"/>
        <v>0</v>
      </c>
      <c r="FE19" s="75">
        <f t="shared" si="531"/>
        <v>0</v>
      </c>
      <c r="FF19" s="76">
        <f t="shared" si="532"/>
        <v>0</v>
      </c>
      <c r="FG19" s="76">
        <f t="shared" si="533"/>
        <v>0</v>
      </c>
      <c r="FH19" s="76">
        <f t="shared" si="534"/>
        <v>0</v>
      </c>
      <c r="FI19" s="76"/>
      <c r="FJ19" s="76">
        <f t="shared" si="535"/>
        <v>0</v>
      </c>
      <c r="FK19" s="77">
        <f t="shared" si="536"/>
        <v>0</v>
      </c>
      <c r="FL19" s="75">
        <f t="shared" si="537"/>
        <v>0</v>
      </c>
      <c r="FM19" s="76">
        <f t="shared" si="538"/>
        <v>0</v>
      </c>
      <c r="FN19" s="76">
        <f t="shared" si="539"/>
        <v>0</v>
      </c>
      <c r="FO19" s="76">
        <f t="shared" si="540"/>
        <v>0</v>
      </c>
      <c r="FP19" s="76"/>
      <c r="FQ19" s="76">
        <f t="shared" si="541"/>
        <v>0</v>
      </c>
      <c r="FR19" s="77">
        <f t="shared" si="542"/>
        <v>0</v>
      </c>
      <c r="FS19" s="75">
        <f t="shared" si="543"/>
        <v>0</v>
      </c>
      <c r="FT19" s="76">
        <f t="shared" si="544"/>
        <v>0</v>
      </c>
      <c r="FU19" s="76">
        <f t="shared" si="545"/>
        <v>0</v>
      </c>
      <c r="FV19" s="76">
        <f t="shared" si="546"/>
        <v>0</v>
      </c>
      <c r="FW19" s="76"/>
      <c r="FX19" s="76">
        <f t="shared" si="547"/>
        <v>0</v>
      </c>
      <c r="FY19" s="77">
        <f t="shared" si="548"/>
        <v>0</v>
      </c>
      <c r="FZ19" s="75">
        <f t="shared" si="549"/>
        <v>0</v>
      </c>
      <c r="GA19" s="76">
        <f t="shared" si="550"/>
        <v>0</v>
      </c>
      <c r="GB19" s="76">
        <f t="shared" si="551"/>
        <v>0</v>
      </c>
      <c r="GC19" s="76">
        <f t="shared" si="552"/>
        <v>0</v>
      </c>
      <c r="GD19" s="76"/>
      <c r="GE19" s="76">
        <f t="shared" si="553"/>
        <v>0</v>
      </c>
      <c r="GF19" s="77">
        <f t="shared" si="554"/>
        <v>0</v>
      </c>
      <c r="GG19" s="75">
        <f t="shared" si="555"/>
        <v>0</v>
      </c>
      <c r="GH19" s="76">
        <f t="shared" si="556"/>
        <v>0</v>
      </c>
      <c r="GI19" s="76">
        <f t="shared" si="557"/>
        <v>0</v>
      </c>
      <c r="GJ19" s="76">
        <f t="shared" si="558"/>
        <v>0</v>
      </c>
      <c r="GK19" s="76"/>
      <c r="GL19" s="76">
        <f t="shared" si="559"/>
        <v>0</v>
      </c>
      <c r="GM19" s="77">
        <f t="shared" si="560"/>
        <v>0</v>
      </c>
      <c r="GN19" s="75">
        <f t="shared" si="561"/>
        <v>0</v>
      </c>
      <c r="GO19" s="76">
        <f t="shared" si="562"/>
        <v>0</v>
      </c>
      <c r="GP19" s="76">
        <f t="shared" si="563"/>
        <v>0</v>
      </c>
      <c r="GQ19" s="76">
        <f t="shared" si="564"/>
        <v>0</v>
      </c>
      <c r="GR19" s="76"/>
      <c r="GS19" s="76">
        <f t="shared" si="565"/>
        <v>0</v>
      </c>
      <c r="GT19" s="77">
        <f t="shared" si="566"/>
        <v>0</v>
      </c>
      <c r="GU19" s="75">
        <f t="shared" si="567"/>
        <v>0</v>
      </c>
      <c r="GV19" s="76">
        <f t="shared" si="568"/>
        <v>0</v>
      </c>
      <c r="GW19" s="76">
        <f t="shared" si="569"/>
        <v>0</v>
      </c>
      <c r="GX19" s="76">
        <f t="shared" si="570"/>
        <v>0</v>
      </c>
      <c r="GY19" s="76"/>
      <c r="GZ19" s="76">
        <f t="shared" si="571"/>
        <v>0</v>
      </c>
      <c r="HA19" s="77">
        <f t="shared" si="572"/>
        <v>0</v>
      </c>
      <c r="HB19" s="75">
        <f t="shared" si="573"/>
        <v>0</v>
      </c>
      <c r="HC19" s="76">
        <f t="shared" si="574"/>
        <v>0</v>
      </c>
      <c r="HD19" s="76">
        <f t="shared" si="575"/>
        <v>0</v>
      </c>
      <c r="HE19" s="76">
        <f t="shared" si="576"/>
        <v>0</v>
      </c>
      <c r="HF19" s="76"/>
      <c r="HG19" s="76">
        <f t="shared" si="577"/>
        <v>0</v>
      </c>
      <c r="HH19" s="77">
        <f t="shared" si="578"/>
        <v>0</v>
      </c>
      <c r="HI19" s="75">
        <f t="shared" si="579"/>
        <v>0</v>
      </c>
      <c r="HJ19" s="76">
        <f t="shared" si="580"/>
        <v>0</v>
      </c>
      <c r="HK19" s="76">
        <f t="shared" si="581"/>
        <v>0</v>
      </c>
      <c r="HL19" s="76">
        <f t="shared" si="582"/>
        <v>0</v>
      </c>
      <c r="HM19" s="76"/>
      <c r="HN19" s="76">
        <f t="shared" si="583"/>
        <v>0</v>
      </c>
      <c r="HO19" s="77">
        <f t="shared" si="584"/>
        <v>0</v>
      </c>
      <c r="HP19" s="75">
        <f t="shared" si="585"/>
        <v>0</v>
      </c>
      <c r="HQ19" s="76">
        <f t="shared" si="586"/>
        <v>0</v>
      </c>
      <c r="HR19" s="76">
        <f t="shared" si="587"/>
        <v>0</v>
      </c>
      <c r="HS19" s="76">
        <f t="shared" si="588"/>
        <v>0</v>
      </c>
      <c r="HT19" s="76"/>
      <c r="HU19" s="76">
        <f t="shared" si="589"/>
        <v>0</v>
      </c>
      <c r="HV19" s="77">
        <f t="shared" si="590"/>
        <v>0</v>
      </c>
      <c r="HW19" s="75">
        <f t="shared" si="591"/>
        <v>0</v>
      </c>
      <c r="HX19" s="76">
        <f t="shared" si="592"/>
        <v>0</v>
      </c>
      <c r="HY19" s="76">
        <f t="shared" si="593"/>
        <v>0</v>
      </c>
      <c r="HZ19" s="76">
        <f t="shared" si="594"/>
        <v>0</v>
      </c>
      <c r="IA19" s="76"/>
      <c r="IB19" s="76">
        <f t="shared" si="595"/>
        <v>0</v>
      </c>
      <c r="IC19" s="77">
        <f t="shared" si="596"/>
        <v>0</v>
      </c>
      <c r="ID19" s="75">
        <f t="shared" si="597"/>
        <v>0</v>
      </c>
      <c r="IE19" s="76">
        <f t="shared" si="598"/>
        <v>0</v>
      </c>
      <c r="IF19" s="76">
        <f t="shared" si="599"/>
        <v>0</v>
      </c>
      <c r="IG19" s="76">
        <f t="shared" si="600"/>
        <v>0</v>
      </c>
      <c r="IH19" s="76"/>
      <c r="II19" s="76">
        <f t="shared" si="601"/>
        <v>0</v>
      </c>
      <c r="IJ19" s="77">
        <f t="shared" si="602"/>
        <v>0</v>
      </c>
      <c r="IK19" s="75">
        <f t="shared" si="603"/>
        <v>0</v>
      </c>
      <c r="IL19" s="76">
        <f t="shared" si="604"/>
        <v>0</v>
      </c>
      <c r="IM19" s="76">
        <f t="shared" si="605"/>
        <v>0</v>
      </c>
      <c r="IN19" s="76">
        <f t="shared" si="606"/>
        <v>0</v>
      </c>
      <c r="IO19" s="76"/>
      <c r="IP19" s="76">
        <f t="shared" si="607"/>
        <v>0</v>
      </c>
      <c r="IQ19" s="77">
        <f t="shared" si="608"/>
        <v>0</v>
      </c>
      <c r="IR19" s="75">
        <f t="shared" si="609"/>
        <v>0</v>
      </c>
      <c r="IS19" s="76">
        <f t="shared" si="610"/>
        <v>0</v>
      </c>
      <c r="IT19" s="76">
        <f t="shared" si="611"/>
        <v>0</v>
      </c>
      <c r="IU19" s="76">
        <f t="shared" si="612"/>
        <v>0</v>
      </c>
      <c r="IV19" s="76"/>
      <c r="IW19" s="76">
        <f t="shared" si="613"/>
        <v>0</v>
      </c>
      <c r="IX19" s="77">
        <f t="shared" si="614"/>
        <v>0</v>
      </c>
      <c r="IY19" s="75">
        <f t="shared" si="615"/>
        <v>0</v>
      </c>
      <c r="IZ19" s="76">
        <f t="shared" si="616"/>
        <v>0</v>
      </c>
      <c r="JA19" s="76">
        <f t="shared" si="617"/>
        <v>0</v>
      </c>
      <c r="JB19" s="76">
        <f t="shared" si="618"/>
        <v>0</v>
      </c>
      <c r="JC19" s="76"/>
      <c r="JD19" s="76">
        <f t="shared" si="619"/>
        <v>0</v>
      </c>
      <c r="JE19" s="77">
        <f t="shared" si="620"/>
        <v>0</v>
      </c>
      <c r="JF19" s="75">
        <f t="shared" si="621"/>
        <v>0</v>
      </c>
      <c r="JG19" s="76">
        <f t="shared" si="622"/>
        <v>0</v>
      </c>
      <c r="JH19" s="76">
        <f t="shared" si="623"/>
        <v>0</v>
      </c>
      <c r="JI19" s="76">
        <f t="shared" si="624"/>
        <v>0</v>
      </c>
      <c r="JJ19" s="76"/>
      <c r="JK19" s="76">
        <f t="shared" si="625"/>
        <v>0</v>
      </c>
      <c r="JL19" s="77">
        <f t="shared" si="626"/>
        <v>0</v>
      </c>
      <c r="JM19" s="75">
        <f t="shared" si="627"/>
        <v>0</v>
      </c>
      <c r="JN19" s="76">
        <f t="shared" si="628"/>
        <v>0</v>
      </c>
      <c r="JO19" s="76">
        <f t="shared" si="629"/>
        <v>0</v>
      </c>
      <c r="JP19" s="76">
        <f t="shared" si="630"/>
        <v>0</v>
      </c>
      <c r="JQ19" s="76"/>
      <c r="JR19" s="76">
        <f t="shared" si="631"/>
        <v>0</v>
      </c>
      <c r="JS19" s="77">
        <f t="shared" si="632"/>
        <v>0</v>
      </c>
      <c r="JT19" s="75">
        <f t="shared" si="633"/>
        <v>0</v>
      </c>
      <c r="JU19" s="76">
        <f t="shared" si="634"/>
        <v>0</v>
      </c>
      <c r="JV19" s="76">
        <f t="shared" si="635"/>
        <v>0</v>
      </c>
      <c r="JW19" s="76">
        <f t="shared" si="636"/>
        <v>0</v>
      </c>
      <c r="JX19" s="76"/>
      <c r="JY19" s="76">
        <f t="shared" si="637"/>
        <v>0</v>
      </c>
      <c r="JZ19" s="77">
        <f t="shared" si="638"/>
        <v>0</v>
      </c>
      <c r="KA19" s="75">
        <f t="shared" si="639"/>
        <v>0</v>
      </c>
      <c r="KB19" s="76">
        <f t="shared" si="640"/>
        <v>0</v>
      </c>
      <c r="KC19" s="76">
        <f t="shared" si="641"/>
        <v>0</v>
      </c>
      <c r="KD19" s="76">
        <f t="shared" si="642"/>
        <v>0</v>
      </c>
      <c r="KE19" s="76"/>
      <c r="KF19" s="76">
        <f t="shared" si="643"/>
        <v>0</v>
      </c>
      <c r="KG19" s="77">
        <f t="shared" si="644"/>
        <v>0</v>
      </c>
      <c r="KH19" s="75">
        <f t="shared" si="645"/>
        <v>0</v>
      </c>
      <c r="KI19" s="76">
        <f t="shared" si="646"/>
        <v>0</v>
      </c>
      <c r="KJ19" s="76">
        <f t="shared" si="647"/>
        <v>0</v>
      </c>
      <c r="KK19" s="76">
        <f t="shared" si="648"/>
        <v>0</v>
      </c>
      <c r="KL19" s="76"/>
      <c r="KM19" s="76">
        <f t="shared" si="649"/>
        <v>0</v>
      </c>
      <c r="KN19" s="77">
        <f t="shared" si="650"/>
        <v>0</v>
      </c>
      <c r="KO19" s="75">
        <f t="shared" si="651"/>
        <v>0</v>
      </c>
      <c r="KP19" s="76">
        <f t="shared" si="652"/>
        <v>0</v>
      </c>
      <c r="KQ19" s="76">
        <f t="shared" si="653"/>
        <v>0</v>
      </c>
      <c r="KR19" s="76">
        <f t="shared" si="654"/>
        <v>0</v>
      </c>
      <c r="KS19" s="76"/>
      <c r="KT19" s="76">
        <f t="shared" si="655"/>
        <v>0</v>
      </c>
      <c r="KU19" s="77">
        <f t="shared" si="656"/>
        <v>0</v>
      </c>
      <c r="KV19" s="75">
        <f t="shared" si="657"/>
        <v>0</v>
      </c>
      <c r="KW19" s="76">
        <f t="shared" si="658"/>
        <v>0</v>
      </c>
      <c r="KX19" s="76">
        <f t="shared" si="659"/>
        <v>0</v>
      </c>
      <c r="KY19" s="76">
        <f t="shared" si="660"/>
        <v>0</v>
      </c>
      <c r="KZ19" s="76"/>
      <c r="LA19" s="76">
        <f t="shared" si="661"/>
        <v>0</v>
      </c>
      <c r="LB19" s="77">
        <f t="shared" si="662"/>
        <v>0</v>
      </c>
      <c r="LC19" s="75">
        <f t="shared" si="663"/>
        <v>0</v>
      </c>
      <c r="LD19" s="76">
        <f t="shared" si="664"/>
        <v>0</v>
      </c>
      <c r="LE19" s="76">
        <f t="shared" si="665"/>
        <v>0</v>
      </c>
      <c r="LF19" s="76">
        <f t="shared" si="666"/>
        <v>0</v>
      </c>
      <c r="LG19" s="76"/>
      <c r="LH19" s="76">
        <f t="shared" si="667"/>
        <v>0</v>
      </c>
      <c r="LI19" s="77">
        <f t="shared" si="668"/>
        <v>0</v>
      </c>
      <c r="LJ19" s="75">
        <f t="shared" si="669"/>
        <v>0</v>
      </c>
      <c r="LK19" s="76">
        <f t="shared" si="670"/>
        <v>0</v>
      </c>
      <c r="LL19" s="76">
        <f t="shared" si="671"/>
        <v>0</v>
      </c>
      <c r="LM19" s="76">
        <f t="shared" si="672"/>
        <v>0</v>
      </c>
      <c r="LN19" s="76"/>
      <c r="LO19" s="76">
        <f t="shared" si="673"/>
        <v>0</v>
      </c>
      <c r="LP19" s="77">
        <f t="shared" si="674"/>
        <v>0</v>
      </c>
      <c r="LQ19" s="75">
        <f t="shared" si="675"/>
        <v>0</v>
      </c>
      <c r="LR19" s="76">
        <f t="shared" si="676"/>
        <v>0</v>
      </c>
      <c r="LS19" s="76">
        <f t="shared" si="677"/>
        <v>0</v>
      </c>
      <c r="LT19" s="76">
        <f t="shared" si="678"/>
        <v>0</v>
      </c>
      <c r="LU19" s="76"/>
      <c r="LV19" s="76">
        <f t="shared" si="679"/>
        <v>0</v>
      </c>
      <c r="LW19" s="77">
        <f t="shared" si="680"/>
        <v>0</v>
      </c>
      <c r="LX19" s="75">
        <f t="shared" si="681"/>
        <v>0</v>
      </c>
      <c r="LY19" s="76">
        <f t="shared" si="682"/>
        <v>0</v>
      </c>
      <c r="LZ19" s="76">
        <f t="shared" si="683"/>
        <v>0</v>
      </c>
      <c r="MA19" s="76">
        <f t="shared" si="684"/>
        <v>0</v>
      </c>
      <c r="MB19" s="76"/>
      <c r="MC19" s="76">
        <f t="shared" si="685"/>
        <v>0</v>
      </c>
      <c r="MD19" s="77">
        <f t="shared" si="686"/>
        <v>0</v>
      </c>
      <c r="ME19" s="75">
        <f t="shared" si="687"/>
        <v>0</v>
      </c>
      <c r="MF19" s="76">
        <f t="shared" si="688"/>
        <v>0</v>
      </c>
      <c r="MG19" s="76">
        <f t="shared" si="689"/>
        <v>0</v>
      </c>
      <c r="MH19" s="76">
        <f t="shared" si="690"/>
        <v>0</v>
      </c>
      <c r="MI19" s="76"/>
      <c r="MJ19" s="76">
        <f t="shared" si="691"/>
        <v>0</v>
      </c>
      <c r="MK19" s="77">
        <f t="shared" si="692"/>
        <v>0</v>
      </c>
      <c r="ML19" s="75">
        <f t="shared" si="693"/>
        <v>0</v>
      </c>
      <c r="MM19" s="76">
        <f t="shared" si="694"/>
        <v>0</v>
      </c>
      <c r="MN19" s="76">
        <f t="shared" si="695"/>
        <v>0</v>
      </c>
      <c r="MO19" s="76">
        <f t="shared" si="696"/>
        <v>0</v>
      </c>
      <c r="MP19" s="76"/>
      <c r="MQ19" s="76">
        <f t="shared" si="697"/>
        <v>0</v>
      </c>
      <c r="MR19" s="77">
        <f t="shared" si="698"/>
        <v>0</v>
      </c>
      <c r="MS19" s="75">
        <f t="shared" si="699"/>
        <v>0</v>
      </c>
      <c r="MT19" s="76">
        <f t="shared" si="700"/>
        <v>0</v>
      </c>
      <c r="MU19" s="76">
        <f t="shared" si="701"/>
        <v>0</v>
      </c>
      <c r="MV19" s="76">
        <f t="shared" si="702"/>
        <v>0</v>
      </c>
      <c r="MW19" s="76"/>
      <c r="MX19" s="76">
        <f t="shared" si="703"/>
        <v>0</v>
      </c>
      <c r="MY19" s="77">
        <f t="shared" si="704"/>
        <v>0</v>
      </c>
      <c r="MZ19" s="75">
        <f t="shared" si="705"/>
        <v>0</v>
      </c>
      <c r="NA19" s="76">
        <f t="shared" si="706"/>
        <v>0</v>
      </c>
      <c r="NB19" s="76">
        <f t="shared" si="707"/>
        <v>0</v>
      </c>
      <c r="NC19" s="76">
        <f t="shared" si="708"/>
        <v>0</v>
      </c>
      <c r="ND19" s="76"/>
      <c r="NE19" s="76">
        <f t="shared" si="709"/>
        <v>0</v>
      </c>
      <c r="NF19" s="77">
        <f t="shared" si="710"/>
        <v>0</v>
      </c>
      <c r="NG19" s="75">
        <f t="shared" si="711"/>
        <v>0</v>
      </c>
      <c r="NH19" s="76">
        <f t="shared" si="712"/>
        <v>0</v>
      </c>
      <c r="NI19" s="76">
        <f t="shared" si="713"/>
        <v>0</v>
      </c>
      <c r="NJ19" s="76">
        <f t="shared" si="714"/>
        <v>0</v>
      </c>
      <c r="NK19" s="76"/>
      <c r="NL19" s="76">
        <f t="shared" si="715"/>
        <v>0</v>
      </c>
      <c r="NM19" s="77">
        <f t="shared" si="716"/>
        <v>0</v>
      </c>
      <c r="NN19" s="75">
        <f t="shared" si="717"/>
        <v>0</v>
      </c>
      <c r="NO19" s="76">
        <f t="shared" si="718"/>
        <v>0</v>
      </c>
      <c r="NP19" s="76">
        <f t="shared" si="719"/>
        <v>0</v>
      </c>
      <c r="NQ19" s="76">
        <f t="shared" si="720"/>
        <v>0</v>
      </c>
      <c r="NR19" s="76"/>
      <c r="NS19" s="76">
        <f t="shared" si="721"/>
        <v>0</v>
      </c>
      <c r="NT19" s="77">
        <f t="shared" si="722"/>
        <v>0</v>
      </c>
      <c r="NU19" s="72"/>
      <c r="NV19" s="115">
        <f t="shared" si="835"/>
        <v>0</v>
      </c>
      <c r="NW19" s="115">
        <f t="shared" si="835"/>
        <v>0</v>
      </c>
      <c r="NX19" s="115">
        <f t="shared" si="835"/>
        <v>0</v>
      </c>
      <c r="NY19" s="115">
        <f t="shared" si="835"/>
        <v>0</v>
      </c>
      <c r="NZ19" s="115">
        <f t="shared" si="835"/>
        <v>0</v>
      </c>
      <c r="OA19" s="115">
        <f t="shared" si="835"/>
        <v>0</v>
      </c>
      <c r="OB19" s="115">
        <f t="shared" si="835"/>
        <v>0</v>
      </c>
      <c r="OC19" s="115">
        <f t="shared" si="835"/>
        <v>0</v>
      </c>
      <c r="OD19" s="115">
        <f t="shared" si="835"/>
        <v>0</v>
      </c>
      <c r="OE19" s="115">
        <f t="shared" si="835"/>
        <v>0</v>
      </c>
      <c r="OF19" s="115">
        <f t="shared" si="836"/>
        <v>0</v>
      </c>
      <c r="OG19" s="115">
        <f t="shared" si="836"/>
        <v>0</v>
      </c>
      <c r="OH19" s="115">
        <f t="shared" si="836"/>
        <v>0</v>
      </c>
      <c r="OI19" s="115">
        <f t="shared" si="836"/>
        <v>0</v>
      </c>
      <c r="OJ19" s="115">
        <f t="shared" si="836"/>
        <v>0</v>
      </c>
      <c r="OK19" s="115">
        <f t="shared" si="836"/>
        <v>0</v>
      </c>
      <c r="OL19" s="115">
        <f t="shared" si="836"/>
        <v>0</v>
      </c>
      <c r="OM19" s="115">
        <f t="shared" si="836"/>
        <v>0</v>
      </c>
      <c r="ON19" s="115">
        <f t="shared" si="836"/>
        <v>0</v>
      </c>
      <c r="OO19" s="115">
        <f t="shared" si="836"/>
        <v>0</v>
      </c>
      <c r="OP19" s="115">
        <f t="shared" si="836"/>
        <v>0</v>
      </c>
      <c r="OQ19" s="115">
        <f t="shared" si="834"/>
        <v>0</v>
      </c>
      <c r="OR19" s="115">
        <f t="shared" si="834"/>
        <v>0</v>
      </c>
      <c r="OS19" s="115">
        <f t="shared" si="834"/>
        <v>0</v>
      </c>
      <c r="OT19" s="115">
        <f t="shared" si="834"/>
        <v>0</v>
      </c>
      <c r="OU19" s="115">
        <f t="shared" si="834"/>
        <v>0</v>
      </c>
      <c r="OV19" s="115">
        <f t="shared" si="834"/>
        <v>0</v>
      </c>
      <c r="OW19" s="115">
        <f t="shared" si="834"/>
        <v>0</v>
      </c>
      <c r="OX19" s="115">
        <f t="shared" si="834"/>
        <v>0</v>
      </c>
      <c r="OY19" s="115">
        <f t="shared" si="834"/>
        <v>0</v>
      </c>
      <c r="OZ19" s="115">
        <f t="shared" si="834"/>
        <v>0</v>
      </c>
      <c r="PA19" s="115">
        <f t="shared" si="834"/>
        <v>0</v>
      </c>
      <c r="PB19" s="115">
        <f t="shared" si="834"/>
        <v>0</v>
      </c>
      <c r="PC19" s="115">
        <f t="shared" si="834"/>
        <v>0</v>
      </c>
      <c r="PD19" s="115">
        <f t="shared" si="834"/>
        <v>0</v>
      </c>
      <c r="PE19" s="115">
        <f t="shared" si="834"/>
        <v>0</v>
      </c>
      <c r="PF19" s="115">
        <f t="shared" si="834"/>
        <v>0</v>
      </c>
      <c r="PG19" s="115">
        <f t="shared" si="834"/>
        <v>0</v>
      </c>
      <c r="PH19" s="115">
        <f t="shared" si="834"/>
        <v>0</v>
      </c>
      <c r="PI19" s="115">
        <f t="shared" si="834"/>
        <v>0</v>
      </c>
      <c r="PJ19" s="115">
        <f t="shared" si="834"/>
        <v>0</v>
      </c>
      <c r="PK19" s="115">
        <f t="shared" si="834"/>
        <v>0</v>
      </c>
      <c r="PL19" s="115">
        <f t="shared" si="834"/>
        <v>0</v>
      </c>
      <c r="PM19" s="115">
        <f t="shared" si="834"/>
        <v>0</v>
      </c>
      <c r="PN19" s="115">
        <f t="shared" si="834"/>
        <v>0</v>
      </c>
      <c r="PO19" s="115">
        <f t="shared" si="834"/>
        <v>0</v>
      </c>
      <c r="PP19" s="115">
        <f t="shared" si="834"/>
        <v>0</v>
      </c>
      <c r="PQ19" s="115">
        <f t="shared" si="834"/>
        <v>0</v>
      </c>
      <c r="PR19" s="115">
        <f t="shared" si="834"/>
        <v>0</v>
      </c>
      <c r="PS19" s="115">
        <f t="shared" si="834"/>
        <v>0</v>
      </c>
      <c r="PT19" s="115">
        <f t="shared" si="834"/>
        <v>0</v>
      </c>
      <c r="PU19" s="116">
        <f t="shared" si="830"/>
        <v>0</v>
      </c>
      <c r="PV19" s="116"/>
      <c r="PW19" s="76">
        <f t="shared" si="726"/>
        <v>0</v>
      </c>
      <c r="PX19" s="76">
        <f t="shared" si="727"/>
        <v>0</v>
      </c>
      <c r="PY19" s="76">
        <f t="shared" si="728"/>
        <v>0</v>
      </c>
      <c r="PZ19" s="76">
        <f t="shared" si="729"/>
        <v>0</v>
      </c>
      <c r="QA19" s="76">
        <f t="shared" si="730"/>
        <v>0</v>
      </c>
      <c r="QB19" s="76">
        <f t="shared" si="731"/>
        <v>0</v>
      </c>
      <c r="QC19" s="76">
        <f t="shared" si="732"/>
        <v>0</v>
      </c>
      <c r="QD19" s="76">
        <f t="shared" si="733"/>
        <v>0</v>
      </c>
      <c r="QE19" s="76">
        <f t="shared" si="734"/>
        <v>0</v>
      </c>
      <c r="QF19" s="76">
        <f t="shared" si="735"/>
        <v>0</v>
      </c>
      <c r="QG19" s="76">
        <f t="shared" si="736"/>
        <v>0</v>
      </c>
      <c r="QH19" s="76">
        <f t="shared" si="737"/>
        <v>0</v>
      </c>
      <c r="QI19" s="76">
        <f t="shared" si="738"/>
        <v>0</v>
      </c>
      <c r="QJ19" s="76">
        <f t="shared" si="739"/>
        <v>0</v>
      </c>
      <c r="QK19" s="76">
        <f t="shared" si="740"/>
        <v>0</v>
      </c>
      <c r="QL19" s="76">
        <f t="shared" si="741"/>
        <v>0</v>
      </c>
      <c r="QM19" s="76">
        <f t="shared" si="742"/>
        <v>0</v>
      </c>
      <c r="QN19" s="76">
        <f t="shared" si="743"/>
        <v>0</v>
      </c>
      <c r="QO19" s="76">
        <f t="shared" si="744"/>
        <v>0</v>
      </c>
      <c r="QP19" s="76">
        <f t="shared" si="745"/>
        <v>0</v>
      </c>
      <c r="QQ19" s="76">
        <f t="shared" si="746"/>
        <v>0</v>
      </c>
      <c r="QR19" s="76">
        <f t="shared" si="747"/>
        <v>0</v>
      </c>
      <c r="QS19" s="76">
        <f t="shared" si="748"/>
        <v>0</v>
      </c>
      <c r="QT19" s="76">
        <f t="shared" si="749"/>
        <v>0</v>
      </c>
      <c r="QU19" s="76">
        <f t="shared" si="750"/>
        <v>0</v>
      </c>
      <c r="QV19" s="76">
        <f t="shared" si="751"/>
        <v>0</v>
      </c>
      <c r="QW19" s="76">
        <f t="shared" si="752"/>
        <v>0</v>
      </c>
      <c r="QX19" s="76">
        <f t="shared" si="753"/>
        <v>0</v>
      </c>
      <c r="QY19" s="76">
        <f t="shared" si="754"/>
        <v>0</v>
      </c>
      <c r="QZ19" s="76">
        <f t="shared" si="755"/>
        <v>0</v>
      </c>
      <c r="RA19" s="76">
        <f t="shared" si="756"/>
        <v>0</v>
      </c>
      <c r="RB19" s="76">
        <f t="shared" si="757"/>
        <v>0</v>
      </c>
      <c r="RC19" s="76">
        <f t="shared" si="758"/>
        <v>0</v>
      </c>
      <c r="RD19" s="76">
        <f t="shared" si="759"/>
        <v>0</v>
      </c>
      <c r="RE19" s="76">
        <f t="shared" si="760"/>
        <v>0</v>
      </c>
      <c r="RF19" s="76">
        <f t="shared" si="761"/>
        <v>0</v>
      </c>
      <c r="RG19" s="76">
        <f t="shared" si="762"/>
        <v>0</v>
      </c>
      <c r="RH19" s="76">
        <f t="shared" si="763"/>
        <v>0</v>
      </c>
      <c r="RI19" s="76">
        <f t="shared" si="764"/>
        <v>0</v>
      </c>
      <c r="RJ19" s="76">
        <f t="shared" si="765"/>
        <v>0</v>
      </c>
      <c r="RK19" s="76">
        <f t="shared" si="766"/>
        <v>0</v>
      </c>
      <c r="RL19" s="76">
        <f t="shared" si="767"/>
        <v>0</v>
      </c>
      <c r="RM19" s="76">
        <f t="shared" si="768"/>
        <v>0</v>
      </c>
      <c r="RN19" s="76">
        <f t="shared" si="769"/>
        <v>0</v>
      </c>
      <c r="RO19" s="76">
        <f t="shared" si="770"/>
        <v>0</v>
      </c>
      <c r="RP19" s="76">
        <f t="shared" si="771"/>
        <v>0</v>
      </c>
      <c r="RQ19" s="76">
        <f t="shared" si="772"/>
        <v>0</v>
      </c>
      <c r="RR19" s="76">
        <f t="shared" si="773"/>
        <v>0</v>
      </c>
      <c r="RS19" s="76">
        <f t="shared" si="774"/>
        <v>0</v>
      </c>
      <c r="RT19" s="76">
        <f t="shared" si="775"/>
        <v>0</v>
      </c>
      <c r="RU19" s="76">
        <f t="shared" si="776"/>
        <v>0</v>
      </c>
      <c r="RW19" s="115">
        <f t="shared" si="831"/>
        <v>0</v>
      </c>
      <c r="RX19" s="115">
        <f t="shared" si="777"/>
        <v>0</v>
      </c>
      <c r="RY19" s="115">
        <f t="shared" si="778"/>
        <v>0</v>
      </c>
      <c r="RZ19" s="115">
        <f t="shared" si="779"/>
        <v>0</v>
      </c>
      <c r="SA19" s="115">
        <f t="shared" si="780"/>
        <v>0</v>
      </c>
      <c r="SB19" s="115">
        <f t="shared" si="781"/>
        <v>0</v>
      </c>
      <c r="SC19" s="115">
        <f t="shared" si="782"/>
        <v>0</v>
      </c>
      <c r="SD19" s="115">
        <f t="shared" si="783"/>
        <v>0</v>
      </c>
      <c r="SE19" s="115">
        <f t="shared" si="784"/>
        <v>0</v>
      </c>
      <c r="SF19" s="115">
        <f t="shared" si="785"/>
        <v>0</v>
      </c>
      <c r="SG19" s="115">
        <f t="shared" si="786"/>
        <v>0</v>
      </c>
      <c r="SH19" s="115">
        <f t="shared" si="787"/>
        <v>0</v>
      </c>
      <c r="SI19" s="115">
        <f t="shared" si="788"/>
        <v>0</v>
      </c>
      <c r="SJ19" s="115">
        <f t="shared" si="789"/>
        <v>0</v>
      </c>
      <c r="SK19" s="115">
        <f t="shared" si="790"/>
        <v>0</v>
      </c>
      <c r="SL19" s="115">
        <f t="shared" si="791"/>
        <v>0</v>
      </c>
      <c r="SM19" s="115">
        <f t="shared" si="792"/>
        <v>0</v>
      </c>
      <c r="SN19" s="115">
        <f t="shared" si="793"/>
        <v>0</v>
      </c>
      <c r="SO19" s="115">
        <f t="shared" si="794"/>
        <v>0</v>
      </c>
      <c r="SP19" s="115">
        <f t="shared" si="795"/>
        <v>0</v>
      </c>
      <c r="SQ19" s="115">
        <f t="shared" si="796"/>
        <v>0</v>
      </c>
      <c r="SR19" s="115">
        <f t="shared" si="797"/>
        <v>0</v>
      </c>
      <c r="SS19" s="115">
        <f t="shared" si="798"/>
        <v>0</v>
      </c>
      <c r="ST19" s="115">
        <f t="shared" si="799"/>
        <v>0</v>
      </c>
      <c r="SU19" s="115">
        <f t="shared" si="800"/>
        <v>0</v>
      </c>
      <c r="SV19" s="115">
        <f t="shared" si="801"/>
        <v>0</v>
      </c>
      <c r="SW19" s="115">
        <f t="shared" si="802"/>
        <v>0</v>
      </c>
      <c r="SX19" s="115">
        <f t="shared" si="803"/>
        <v>0</v>
      </c>
      <c r="SY19" s="115">
        <f t="shared" si="804"/>
        <v>0</v>
      </c>
      <c r="SZ19" s="115">
        <f t="shared" si="805"/>
        <v>0</v>
      </c>
      <c r="TA19" s="115">
        <f t="shared" si="806"/>
        <v>0</v>
      </c>
      <c r="TB19" s="115">
        <f t="shared" si="807"/>
        <v>0</v>
      </c>
      <c r="TC19" s="115">
        <f t="shared" si="808"/>
        <v>0</v>
      </c>
      <c r="TD19" s="115">
        <f t="shared" si="809"/>
        <v>0</v>
      </c>
      <c r="TE19" s="115">
        <f t="shared" si="810"/>
        <v>0</v>
      </c>
      <c r="TF19" s="115">
        <f t="shared" si="811"/>
        <v>0</v>
      </c>
      <c r="TG19" s="115">
        <f t="shared" si="812"/>
        <v>0</v>
      </c>
      <c r="TH19" s="115">
        <f t="shared" si="813"/>
        <v>0</v>
      </c>
      <c r="TI19" s="115">
        <f t="shared" si="814"/>
        <v>0</v>
      </c>
      <c r="TJ19" s="115">
        <f t="shared" si="815"/>
        <v>0</v>
      </c>
      <c r="TK19" s="115">
        <f t="shared" si="816"/>
        <v>0</v>
      </c>
      <c r="TL19" s="115">
        <f t="shared" si="817"/>
        <v>0</v>
      </c>
      <c r="TM19" s="115">
        <f t="shared" si="818"/>
        <v>0</v>
      </c>
      <c r="TN19" s="115">
        <f t="shared" si="819"/>
        <v>0</v>
      </c>
      <c r="TO19" s="115">
        <f t="shared" si="820"/>
        <v>0</v>
      </c>
      <c r="TP19" s="115">
        <f t="shared" si="821"/>
        <v>0</v>
      </c>
      <c r="TQ19" s="115">
        <f t="shared" si="822"/>
        <v>0</v>
      </c>
      <c r="TR19" s="115">
        <f t="shared" si="823"/>
        <v>0</v>
      </c>
      <c r="TS19" s="115">
        <f t="shared" si="824"/>
        <v>0</v>
      </c>
      <c r="TT19" s="115">
        <f t="shared" si="825"/>
        <v>0</v>
      </c>
      <c r="TU19" s="115">
        <f t="shared" si="826"/>
        <v>0</v>
      </c>
      <c r="TV19" s="116">
        <f t="shared" si="832"/>
        <v>0</v>
      </c>
    </row>
    <row r="20" spans="1:542" x14ac:dyDescent="0.25">
      <c r="A20" s="68" t="str">
        <f t="shared" si="412"/>
        <v>Anteile 43-45/70 FN18 VN18</v>
      </c>
      <c r="B20" s="68">
        <f t="shared" si="833"/>
        <v>43</v>
      </c>
      <c r="C20" s="68">
        <f t="shared" si="827"/>
        <v>45</v>
      </c>
      <c r="D20" s="69">
        <v>18</v>
      </c>
      <c r="E20" s="69" t="s">
        <v>1540</v>
      </c>
      <c r="F20" s="68" t="str">
        <f t="shared" si="413"/>
        <v>Sehr geehrte Frau FN18</v>
      </c>
      <c r="H20" s="68" t="str">
        <f t="shared" si="414"/>
        <v>VN18</v>
      </c>
      <c r="J20" s="70" t="s">
        <v>1562</v>
      </c>
      <c r="K20" s="71" t="s">
        <v>1619</v>
      </c>
      <c r="M20" s="68" t="str">
        <f t="shared" si="415"/>
        <v>FN18</v>
      </c>
      <c r="N20" s="69">
        <v>6706</v>
      </c>
      <c r="O20" s="68" t="str">
        <f t="shared" si="416"/>
        <v>Bürs</v>
      </c>
      <c r="Q20" s="72"/>
      <c r="S20" s="69" t="str">
        <f t="shared" si="828"/>
        <v>VN18.FN18@un.org</v>
      </c>
      <c r="V20" s="68" t="str">
        <f t="shared" si="417"/>
        <v xml:space="preserve">    </v>
      </c>
      <c r="Z20" s="71">
        <v>3</v>
      </c>
      <c r="AA20" s="74">
        <f t="shared" si="418"/>
        <v>0</v>
      </c>
      <c r="AB20" s="75">
        <f t="shared" si="829"/>
        <v>0</v>
      </c>
      <c r="AC20" s="76">
        <v>0</v>
      </c>
      <c r="AD20" s="76">
        <f t="shared" si="419"/>
        <v>0</v>
      </c>
      <c r="AE20" s="76">
        <f t="shared" si="420"/>
        <v>0</v>
      </c>
      <c r="AF20" s="76"/>
      <c r="AG20" s="76">
        <f t="shared" si="421"/>
        <v>0</v>
      </c>
      <c r="AH20" s="77">
        <f t="shared" si="422"/>
        <v>0</v>
      </c>
      <c r="AI20" s="75">
        <f t="shared" si="423"/>
        <v>0</v>
      </c>
      <c r="AJ20" s="76">
        <f t="shared" si="424"/>
        <v>0</v>
      </c>
      <c r="AK20" s="76">
        <f t="shared" si="425"/>
        <v>0</v>
      </c>
      <c r="AL20" s="76">
        <f t="shared" si="426"/>
        <v>0</v>
      </c>
      <c r="AM20" s="76"/>
      <c r="AN20" s="76">
        <f t="shared" si="427"/>
        <v>0</v>
      </c>
      <c r="AO20" s="77">
        <f t="shared" si="428"/>
        <v>0</v>
      </c>
      <c r="AP20" s="75">
        <f t="shared" si="429"/>
        <v>0</v>
      </c>
      <c r="AQ20" s="76">
        <f t="shared" si="430"/>
        <v>0</v>
      </c>
      <c r="AR20" s="76">
        <f t="shared" si="431"/>
        <v>0</v>
      </c>
      <c r="AS20" s="76">
        <f t="shared" si="432"/>
        <v>0</v>
      </c>
      <c r="AT20" s="76"/>
      <c r="AU20" s="76">
        <f t="shared" si="433"/>
        <v>0</v>
      </c>
      <c r="AV20" s="77">
        <f t="shared" si="434"/>
        <v>0</v>
      </c>
      <c r="AW20" s="75">
        <f t="shared" si="435"/>
        <v>0</v>
      </c>
      <c r="AX20" s="76">
        <f t="shared" si="436"/>
        <v>0</v>
      </c>
      <c r="AY20" s="76">
        <f t="shared" si="437"/>
        <v>0</v>
      </c>
      <c r="AZ20" s="76">
        <f t="shared" si="438"/>
        <v>0</v>
      </c>
      <c r="BA20" s="76"/>
      <c r="BB20" s="76">
        <f t="shared" si="439"/>
        <v>0</v>
      </c>
      <c r="BC20" s="77">
        <f t="shared" si="440"/>
        <v>0</v>
      </c>
      <c r="BD20" s="75">
        <f t="shared" si="441"/>
        <v>0</v>
      </c>
      <c r="BE20" s="76">
        <f t="shared" si="442"/>
        <v>0</v>
      </c>
      <c r="BF20" s="76">
        <f t="shared" si="443"/>
        <v>0</v>
      </c>
      <c r="BG20" s="76">
        <f t="shared" si="444"/>
        <v>0</v>
      </c>
      <c r="BH20" s="76"/>
      <c r="BI20" s="76">
        <f t="shared" si="445"/>
        <v>0</v>
      </c>
      <c r="BJ20" s="77">
        <f t="shared" si="446"/>
        <v>0</v>
      </c>
      <c r="BK20" s="75">
        <f t="shared" si="447"/>
        <v>0</v>
      </c>
      <c r="BL20" s="76">
        <f t="shared" si="448"/>
        <v>0</v>
      </c>
      <c r="BM20" s="76">
        <f t="shared" si="449"/>
        <v>0</v>
      </c>
      <c r="BN20" s="76">
        <f t="shared" si="450"/>
        <v>0</v>
      </c>
      <c r="BO20" s="76"/>
      <c r="BP20" s="76">
        <f t="shared" si="451"/>
        <v>0</v>
      </c>
      <c r="BQ20" s="77">
        <f t="shared" si="452"/>
        <v>0</v>
      </c>
      <c r="BR20" s="75">
        <f t="shared" si="453"/>
        <v>0</v>
      </c>
      <c r="BS20" s="76">
        <f t="shared" si="454"/>
        <v>0</v>
      </c>
      <c r="BT20" s="76">
        <f t="shared" si="455"/>
        <v>0</v>
      </c>
      <c r="BU20" s="76">
        <f t="shared" si="456"/>
        <v>0</v>
      </c>
      <c r="BV20" s="76"/>
      <c r="BW20" s="76">
        <f t="shared" si="457"/>
        <v>0</v>
      </c>
      <c r="BX20" s="77">
        <f t="shared" si="458"/>
        <v>0</v>
      </c>
      <c r="BY20" s="75">
        <f t="shared" si="459"/>
        <v>0</v>
      </c>
      <c r="BZ20" s="76">
        <f t="shared" si="460"/>
        <v>0</v>
      </c>
      <c r="CA20" s="76">
        <f t="shared" si="461"/>
        <v>0</v>
      </c>
      <c r="CB20" s="76">
        <f t="shared" si="462"/>
        <v>0</v>
      </c>
      <c r="CC20" s="76"/>
      <c r="CD20" s="76">
        <f t="shared" si="463"/>
        <v>0</v>
      </c>
      <c r="CE20" s="77">
        <f t="shared" si="464"/>
        <v>0</v>
      </c>
      <c r="CF20" s="75">
        <f t="shared" si="465"/>
        <v>0</v>
      </c>
      <c r="CG20" s="76">
        <f t="shared" si="466"/>
        <v>0</v>
      </c>
      <c r="CH20" s="76">
        <f t="shared" si="467"/>
        <v>0</v>
      </c>
      <c r="CI20" s="76">
        <f t="shared" si="468"/>
        <v>0</v>
      </c>
      <c r="CJ20" s="76"/>
      <c r="CK20" s="76">
        <f t="shared" si="469"/>
        <v>0</v>
      </c>
      <c r="CL20" s="77">
        <f t="shared" si="470"/>
        <v>0</v>
      </c>
      <c r="CM20" s="75">
        <f t="shared" si="471"/>
        <v>0</v>
      </c>
      <c r="CN20" s="76">
        <f t="shared" si="472"/>
        <v>0</v>
      </c>
      <c r="CO20" s="76">
        <f t="shared" si="473"/>
        <v>0</v>
      </c>
      <c r="CP20" s="76">
        <f t="shared" si="474"/>
        <v>0</v>
      </c>
      <c r="CQ20" s="76"/>
      <c r="CR20" s="76">
        <f t="shared" si="475"/>
        <v>0</v>
      </c>
      <c r="CS20" s="77">
        <f t="shared" si="476"/>
        <v>0</v>
      </c>
      <c r="CT20" s="75">
        <f t="shared" si="477"/>
        <v>0</v>
      </c>
      <c r="CU20" s="76">
        <f t="shared" si="478"/>
        <v>0</v>
      </c>
      <c r="CV20" s="76">
        <f t="shared" si="479"/>
        <v>0</v>
      </c>
      <c r="CW20" s="76">
        <f t="shared" si="480"/>
        <v>0</v>
      </c>
      <c r="CX20" s="76"/>
      <c r="CY20" s="76">
        <f t="shared" si="481"/>
        <v>0</v>
      </c>
      <c r="CZ20" s="77">
        <f t="shared" si="482"/>
        <v>0</v>
      </c>
      <c r="DA20" s="75">
        <f t="shared" si="483"/>
        <v>0</v>
      </c>
      <c r="DB20" s="76">
        <f t="shared" si="484"/>
        <v>0</v>
      </c>
      <c r="DC20" s="76">
        <f t="shared" si="485"/>
        <v>0</v>
      </c>
      <c r="DD20" s="76">
        <f t="shared" si="486"/>
        <v>0</v>
      </c>
      <c r="DE20" s="76"/>
      <c r="DF20" s="76">
        <f t="shared" si="487"/>
        <v>0</v>
      </c>
      <c r="DG20" s="77">
        <f t="shared" si="488"/>
        <v>0</v>
      </c>
      <c r="DH20" s="75">
        <f t="shared" si="489"/>
        <v>0</v>
      </c>
      <c r="DI20" s="76">
        <f t="shared" si="490"/>
        <v>0</v>
      </c>
      <c r="DJ20" s="76">
        <f t="shared" si="491"/>
        <v>0</v>
      </c>
      <c r="DK20" s="76">
        <f t="shared" si="492"/>
        <v>0</v>
      </c>
      <c r="DL20" s="76"/>
      <c r="DM20" s="76">
        <f t="shared" si="493"/>
        <v>0</v>
      </c>
      <c r="DN20" s="77">
        <f t="shared" si="494"/>
        <v>0</v>
      </c>
      <c r="DO20" s="75">
        <f t="shared" si="495"/>
        <v>0</v>
      </c>
      <c r="DP20" s="76">
        <f t="shared" si="496"/>
        <v>0</v>
      </c>
      <c r="DQ20" s="76">
        <f t="shared" si="497"/>
        <v>0</v>
      </c>
      <c r="DR20" s="76">
        <f t="shared" si="498"/>
        <v>0</v>
      </c>
      <c r="DS20" s="76"/>
      <c r="DT20" s="76">
        <f t="shared" si="499"/>
        <v>0</v>
      </c>
      <c r="DU20" s="77">
        <f t="shared" si="500"/>
        <v>0</v>
      </c>
      <c r="DV20" s="75">
        <f t="shared" si="501"/>
        <v>0</v>
      </c>
      <c r="DW20" s="76">
        <f t="shared" si="502"/>
        <v>0</v>
      </c>
      <c r="DX20" s="76">
        <f t="shared" si="503"/>
        <v>0</v>
      </c>
      <c r="DY20" s="76">
        <f t="shared" si="504"/>
        <v>0</v>
      </c>
      <c r="DZ20" s="76"/>
      <c r="EA20" s="76">
        <f t="shared" si="505"/>
        <v>0</v>
      </c>
      <c r="EB20" s="77">
        <f t="shared" si="506"/>
        <v>0</v>
      </c>
      <c r="EC20" s="75">
        <f t="shared" si="507"/>
        <v>0</v>
      </c>
      <c r="ED20" s="76">
        <f t="shared" si="508"/>
        <v>0</v>
      </c>
      <c r="EE20" s="76">
        <f t="shared" si="509"/>
        <v>0</v>
      </c>
      <c r="EF20" s="76">
        <f t="shared" si="510"/>
        <v>0</v>
      </c>
      <c r="EG20" s="76"/>
      <c r="EH20" s="76">
        <f t="shared" si="511"/>
        <v>0</v>
      </c>
      <c r="EI20" s="77">
        <f t="shared" si="512"/>
        <v>0</v>
      </c>
      <c r="EJ20" s="75">
        <f t="shared" si="513"/>
        <v>0</v>
      </c>
      <c r="EK20" s="76">
        <f t="shared" si="514"/>
        <v>0</v>
      </c>
      <c r="EL20" s="76">
        <f t="shared" si="515"/>
        <v>0</v>
      </c>
      <c r="EM20" s="76">
        <f t="shared" si="516"/>
        <v>0</v>
      </c>
      <c r="EN20" s="76"/>
      <c r="EO20" s="76">
        <f t="shared" si="517"/>
        <v>0</v>
      </c>
      <c r="EP20" s="77">
        <f t="shared" si="518"/>
        <v>0</v>
      </c>
      <c r="EQ20" s="75">
        <f t="shared" si="519"/>
        <v>0</v>
      </c>
      <c r="ER20" s="76">
        <f t="shared" si="520"/>
        <v>0</v>
      </c>
      <c r="ES20" s="76">
        <f t="shared" si="521"/>
        <v>0</v>
      </c>
      <c r="ET20" s="76">
        <f t="shared" si="522"/>
        <v>0</v>
      </c>
      <c r="EU20" s="76"/>
      <c r="EV20" s="76">
        <f t="shared" si="523"/>
        <v>0</v>
      </c>
      <c r="EW20" s="77">
        <f t="shared" si="524"/>
        <v>0</v>
      </c>
      <c r="EX20" s="75">
        <f t="shared" si="525"/>
        <v>0</v>
      </c>
      <c r="EY20" s="76">
        <f t="shared" si="526"/>
        <v>0</v>
      </c>
      <c r="EZ20" s="76">
        <f t="shared" si="527"/>
        <v>0</v>
      </c>
      <c r="FA20" s="76">
        <f t="shared" si="528"/>
        <v>0</v>
      </c>
      <c r="FB20" s="76"/>
      <c r="FC20" s="76">
        <f t="shared" si="529"/>
        <v>0</v>
      </c>
      <c r="FD20" s="77">
        <f t="shared" si="530"/>
        <v>0</v>
      </c>
      <c r="FE20" s="75">
        <f t="shared" si="531"/>
        <v>0</v>
      </c>
      <c r="FF20" s="76">
        <f t="shared" si="532"/>
        <v>0</v>
      </c>
      <c r="FG20" s="76">
        <f t="shared" si="533"/>
        <v>0</v>
      </c>
      <c r="FH20" s="76">
        <f t="shared" si="534"/>
        <v>0</v>
      </c>
      <c r="FI20" s="76"/>
      <c r="FJ20" s="76">
        <f t="shared" si="535"/>
        <v>0</v>
      </c>
      <c r="FK20" s="77">
        <f t="shared" si="536"/>
        <v>0</v>
      </c>
      <c r="FL20" s="75">
        <f t="shared" si="537"/>
        <v>0</v>
      </c>
      <c r="FM20" s="76">
        <f t="shared" si="538"/>
        <v>0</v>
      </c>
      <c r="FN20" s="76">
        <f t="shared" si="539"/>
        <v>0</v>
      </c>
      <c r="FO20" s="76">
        <f t="shared" si="540"/>
        <v>0</v>
      </c>
      <c r="FP20" s="76"/>
      <c r="FQ20" s="76">
        <f t="shared" si="541"/>
        <v>0</v>
      </c>
      <c r="FR20" s="77">
        <f t="shared" si="542"/>
        <v>0</v>
      </c>
      <c r="FS20" s="75">
        <f t="shared" si="543"/>
        <v>0</v>
      </c>
      <c r="FT20" s="76">
        <f t="shared" si="544"/>
        <v>0</v>
      </c>
      <c r="FU20" s="76">
        <f t="shared" si="545"/>
        <v>0</v>
      </c>
      <c r="FV20" s="76">
        <f t="shared" si="546"/>
        <v>0</v>
      </c>
      <c r="FW20" s="76"/>
      <c r="FX20" s="76">
        <f t="shared" si="547"/>
        <v>0</v>
      </c>
      <c r="FY20" s="77">
        <f t="shared" si="548"/>
        <v>0</v>
      </c>
      <c r="FZ20" s="75">
        <f t="shared" si="549"/>
        <v>0</v>
      </c>
      <c r="GA20" s="76">
        <f t="shared" si="550"/>
        <v>0</v>
      </c>
      <c r="GB20" s="76">
        <f t="shared" si="551"/>
        <v>0</v>
      </c>
      <c r="GC20" s="76">
        <f t="shared" si="552"/>
        <v>0</v>
      </c>
      <c r="GD20" s="76"/>
      <c r="GE20" s="76">
        <f t="shared" si="553"/>
        <v>0</v>
      </c>
      <c r="GF20" s="77">
        <f t="shared" si="554"/>
        <v>0</v>
      </c>
      <c r="GG20" s="75">
        <f t="shared" si="555"/>
        <v>0</v>
      </c>
      <c r="GH20" s="76">
        <f t="shared" si="556"/>
        <v>0</v>
      </c>
      <c r="GI20" s="76">
        <f t="shared" si="557"/>
        <v>0</v>
      </c>
      <c r="GJ20" s="76">
        <f t="shared" si="558"/>
        <v>0</v>
      </c>
      <c r="GK20" s="76"/>
      <c r="GL20" s="76">
        <f t="shared" si="559"/>
        <v>0</v>
      </c>
      <c r="GM20" s="77">
        <f t="shared" si="560"/>
        <v>0</v>
      </c>
      <c r="GN20" s="75">
        <f t="shared" si="561"/>
        <v>0</v>
      </c>
      <c r="GO20" s="76">
        <f t="shared" si="562"/>
        <v>0</v>
      </c>
      <c r="GP20" s="76">
        <f t="shared" si="563"/>
        <v>0</v>
      </c>
      <c r="GQ20" s="76">
        <f t="shared" si="564"/>
        <v>0</v>
      </c>
      <c r="GR20" s="76"/>
      <c r="GS20" s="76">
        <f t="shared" si="565"/>
        <v>0</v>
      </c>
      <c r="GT20" s="77">
        <f t="shared" si="566"/>
        <v>0</v>
      </c>
      <c r="GU20" s="75">
        <f t="shared" si="567"/>
        <v>0</v>
      </c>
      <c r="GV20" s="76">
        <f t="shared" si="568"/>
        <v>0</v>
      </c>
      <c r="GW20" s="76">
        <f t="shared" si="569"/>
        <v>0</v>
      </c>
      <c r="GX20" s="76">
        <f t="shared" si="570"/>
        <v>0</v>
      </c>
      <c r="GY20" s="76"/>
      <c r="GZ20" s="76">
        <f t="shared" si="571"/>
        <v>0</v>
      </c>
      <c r="HA20" s="77">
        <f t="shared" si="572"/>
        <v>0</v>
      </c>
      <c r="HB20" s="75">
        <f t="shared" si="573"/>
        <v>0</v>
      </c>
      <c r="HC20" s="76">
        <f t="shared" si="574"/>
        <v>0</v>
      </c>
      <c r="HD20" s="76">
        <f t="shared" si="575"/>
        <v>0</v>
      </c>
      <c r="HE20" s="76">
        <f t="shared" si="576"/>
        <v>0</v>
      </c>
      <c r="HF20" s="76"/>
      <c r="HG20" s="76">
        <f t="shared" si="577"/>
        <v>0</v>
      </c>
      <c r="HH20" s="77">
        <f t="shared" si="578"/>
        <v>0</v>
      </c>
      <c r="HI20" s="75">
        <f t="shared" si="579"/>
        <v>0</v>
      </c>
      <c r="HJ20" s="76">
        <f t="shared" si="580"/>
        <v>0</v>
      </c>
      <c r="HK20" s="76">
        <f t="shared" si="581"/>
        <v>0</v>
      </c>
      <c r="HL20" s="76">
        <f t="shared" si="582"/>
        <v>0</v>
      </c>
      <c r="HM20" s="76"/>
      <c r="HN20" s="76">
        <f t="shared" si="583"/>
        <v>0</v>
      </c>
      <c r="HO20" s="77">
        <f t="shared" si="584"/>
        <v>0</v>
      </c>
      <c r="HP20" s="75">
        <f t="shared" si="585"/>
        <v>0</v>
      </c>
      <c r="HQ20" s="76">
        <f t="shared" si="586"/>
        <v>0</v>
      </c>
      <c r="HR20" s="76">
        <f t="shared" si="587"/>
        <v>0</v>
      </c>
      <c r="HS20" s="76">
        <f t="shared" si="588"/>
        <v>0</v>
      </c>
      <c r="HT20" s="76"/>
      <c r="HU20" s="76">
        <f t="shared" si="589"/>
        <v>0</v>
      </c>
      <c r="HV20" s="77">
        <f t="shared" si="590"/>
        <v>0</v>
      </c>
      <c r="HW20" s="75">
        <f t="shared" si="591"/>
        <v>0</v>
      </c>
      <c r="HX20" s="76">
        <f t="shared" si="592"/>
        <v>0</v>
      </c>
      <c r="HY20" s="76">
        <f t="shared" si="593"/>
        <v>0</v>
      </c>
      <c r="HZ20" s="76">
        <f t="shared" si="594"/>
        <v>0</v>
      </c>
      <c r="IA20" s="76"/>
      <c r="IB20" s="76">
        <f t="shared" si="595"/>
        <v>0</v>
      </c>
      <c r="IC20" s="77">
        <f t="shared" si="596"/>
        <v>0</v>
      </c>
      <c r="ID20" s="75">
        <f t="shared" si="597"/>
        <v>0</v>
      </c>
      <c r="IE20" s="76">
        <f t="shared" si="598"/>
        <v>0</v>
      </c>
      <c r="IF20" s="76">
        <f t="shared" si="599"/>
        <v>0</v>
      </c>
      <c r="IG20" s="76">
        <f t="shared" si="600"/>
        <v>0</v>
      </c>
      <c r="IH20" s="76"/>
      <c r="II20" s="76">
        <f t="shared" si="601"/>
        <v>0</v>
      </c>
      <c r="IJ20" s="77">
        <f t="shared" si="602"/>
        <v>0</v>
      </c>
      <c r="IK20" s="75">
        <f t="shared" si="603"/>
        <v>0</v>
      </c>
      <c r="IL20" s="76">
        <f t="shared" si="604"/>
        <v>0</v>
      </c>
      <c r="IM20" s="76">
        <f t="shared" si="605"/>
        <v>0</v>
      </c>
      <c r="IN20" s="76">
        <f t="shared" si="606"/>
        <v>0</v>
      </c>
      <c r="IO20" s="76"/>
      <c r="IP20" s="76">
        <f t="shared" si="607"/>
        <v>0</v>
      </c>
      <c r="IQ20" s="77">
        <f t="shared" si="608"/>
        <v>0</v>
      </c>
      <c r="IR20" s="75">
        <f t="shared" si="609"/>
        <v>0</v>
      </c>
      <c r="IS20" s="76">
        <f t="shared" si="610"/>
        <v>0</v>
      </c>
      <c r="IT20" s="76">
        <f t="shared" si="611"/>
        <v>0</v>
      </c>
      <c r="IU20" s="76">
        <f t="shared" si="612"/>
        <v>0</v>
      </c>
      <c r="IV20" s="76"/>
      <c r="IW20" s="76">
        <f t="shared" si="613"/>
        <v>0</v>
      </c>
      <c r="IX20" s="77">
        <f t="shared" si="614"/>
        <v>0</v>
      </c>
      <c r="IY20" s="75">
        <f t="shared" si="615"/>
        <v>0</v>
      </c>
      <c r="IZ20" s="76">
        <f t="shared" si="616"/>
        <v>0</v>
      </c>
      <c r="JA20" s="76">
        <f t="shared" si="617"/>
        <v>0</v>
      </c>
      <c r="JB20" s="76">
        <f t="shared" si="618"/>
        <v>0</v>
      </c>
      <c r="JC20" s="76"/>
      <c r="JD20" s="76">
        <f t="shared" si="619"/>
        <v>0</v>
      </c>
      <c r="JE20" s="77">
        <f t="shared" si="620"/>
        <v>0</v>
      </c>
      <c r="JF20" s="75">
        <f t="shared" si="621"/>
        <v>0</v>
      </c>
      <c r="JG20" s="76">
        <f t="shared" si="622"/>
        <v>0</v>
      </c>
      <c r="JH20" s="76">
        <f t="shared" si="623"/>
        <v>0</v>
      </c>
      <c r="JI20" s="76">
        <f t="shared" si="624"/>
        <v>0</v>
      </c>
      <c r="JJ20" s="76"/>
      <c r="JK20" s="76">
        <f t="shared" si="625"/>
        <v>0</v>
      </c>
      <c r="JL20" s="77">
        <f t="shared" si="626"/>
        <v>0</v>
      </c>
      <c r="JM20" s="75">
        <f t="shared" si="627"/>
        <v>0</v>
      </c>
      <c r="JN20" s="76">
        <f t="shared" si="628"/>
        <v>0</v>
      </c>
      <c r="JO20" s="76">
        <f t="shared" si="629"/>
        <v>0</v>
      </c>
      <c r="JP20" s="76">
        <f t="shared" si="630"/>
        <v>0</v>
      </c>
      <c r="JQ20" s="76"/>
      <c r="JR20" s="76">
        <f t="shared" si="631"/>
        <v>0</v>
      </c>
      <c r="JS20" s="77">
        <f t="shared" si="632"/>
        <v>0</v>
      </c>
      <c r="JT20" s="75">
        <f t="shared" si="633"/>
        <v>0</v>
      </c>
      <c r="JU20" s="76">
        <f t="shared" si="634"/>
        <v>0</v>
      </c>
      <c r="JV20" s="76">
        <f t="shared" si="635"/>
        <v>0</v>
      </c>
      <c r="JW20" s="76">
        <f t="shared" si="636"/>
        <v>0</v>
      </c>
      <c r="JX20" s="76"/>
      <c r="JY20" s="76">
        <f t="shared" si="637"/>
        <v>0</v>
      </c>
      <c r="JZ20" s="77">
        <f t="shared" si="638"/>
        <v>0</v>
      </c>
      <c r="KA20" s="75">
        <f t="shared" si="639"/>
        <v>0</v>
      </c>
      <c r="KB20" s="76">
        <f t="shared" si="640"/>
        <v>0</v>
      </c>
      <c r="KC20" s="76">
        <f t="shared" si="641"/>
        <v>0</v>
      </c>
      <c r="KD20" s="76">
        <f t="shared" si="642"/>
        <v>0</v>
      </c>
      <c r="KE20" s="76"/>
      <c r="KF20" s="76">
        <f t="shared" si="643"/>
        <v>0</v>
      </c>
      <c r="KG20" s="77">
        <f t="shared" si="644"/>
        <v>0</v>
      </c>
      <c r="KH20" s="75">
        <f t="shared" si="645"/>
        <v>0</v>
      </c>
      <c r="KI20" s="76">
        <f t="shared" si="646"/>
        <v>0</v>
      </c>
      <c r="KJ20" s="76">
        <f t="shared" si="647"/>
        <v>0</v>
      </c>
      <c r="KK20" s="76">
        <f t="shared" si="648"/>
        <v>0</v>
      </c>
      <c r="KL20" s="76"/>
      <c r="KM20" s="76">
        <f t="shared" si="649"/>
        <v>0</v>
      </c>
      <c r="KN20" s="77">
        <f t="shared" si="650"/>
        <v>0</v>
      </c>
      <c r="KO20" s="75">
        <f t="shared" si="651"/>
        <v>0</v>
      </c>
      <c r="KP20" s="76">
        <f t="shared" si="652"/>
        <v>0</v>
      </c>
      <c r="KQ20" s="76">
        <f t="shared" si="653"/>
        <v>0</v>
      </c>
      <c r="KR20" s="76">
        <f t="shared" si="654"/>
        <v>0</v>
      </c>
      <c r="KS20" s="76"/>
      <c r="KT20" s="76">
        <f t="shared" si="655"/>
        <v>0</v>
      </c>
      <c r="KU20" s="77">
        <f t="shared" si="656"/>
        <v>0</v>
      </c>
      <c r="KV20" s="75">
        <f t="shared" si="657"/>
        <v>0</v>
      </c>
      <c r="KW20" s="76">
        <f t="shared" si="658"/>
        <v>0</v>
      </c>
      <c r="KX20" s="76">
        <f t="shared" si="659"/>
        <v>0</v>
      </c>
      <c r="KY20" s="76">
        <f t="shared" si="660"/>
        <v>0</v>
      </c>
      <c r="KZ20" s="76"/>
      <c r="LA20" s="76">
        <f t="shared" si="661"/>
        <v>0</v>
      </c>
      <c r="LB20" s="77">
        <f t="shared" si="662"/>
        <v>0</v>
      </c>
      <c r="LC20" s="75">
        <f t="shared" si="663"/>
        <v>0</v>
      </c>
      <c r="LD20" s="76">
        <f t="shared" si="664"/>
        <v>0</v>
      </c>
      <c r="LE20" s="76">
        <f t="shared" si="665"/>
        <v>0</v>
      </c>
      <c r="LF20" s="76">
        <f t="shared" si="666"/>
        <v>0</v>
      </c>
      <c r="LG20" s="76"/>
      <c r="LH20" s="76">
        <f t="shared" si="667"/>
        <v>0</v>
      </c>
      <c r="LI20" s="77">
        <f t="shared" si="668"/>
        <v>0</v>
      </c>
      <c r="LJ20" s="75">
        <f t="shared" si="669"/>
        <v>0</v>
      </c>
      <c r="LK20" s="76">
        <f t="shared" si="670"/>
        <v>0</v>
      </c>
      <c r="LL20" s="76">
        <f t="shared" si="671"/>
        <v>0</v>
      </c>
      <c r="LM20" s="76">
        <f t="shared" si="672"/>
        <v>0</v>
      </c>
      <c r="LN20" s="76"/>
      <c r="LO20" s="76">
        <f t="shared" si="673"/>
        <v>0</v>
      </c>
      <c r="LP20" s="77">
        <f t="shared" si="674"/>
        <v>0</v>
      </c>
      <c r="LQ20" s="75">
        <f t="shared" si="675"/>
        <v>0</v>
      </c>
      <c r="LR20" s="76">
        <f t="shared" si="676"/>
        <v>0</v>
      </c>
      <c r="LS20" s="76">
        <f t="shared" si="677"/>
        <v>0</v>
      </c>
      <c r="LT20" s="76">
        <f t="shared" si="678"/>
        <v>0</v>
      </c>
      <c r="LU20" s="76"/>
      <c r="LV20" s="76">
        <f t="shared" si="679"/>
        <v>0</v>
      </c>
      <c r="LW20" s="77">
        <f t="shared" si="680"/>
        <v>0</v>
      </c>
      <c r="LX20" s="75">
        <f t="shared" si="681"/>
        <v>0</v>
      </c>
      <c r="LY20" s="76">
        <f t="shared" si="682"/>
        <v>0</v>
      </c>
      <c r="LZ20" s="76">
        <f t="shared" si="683"/>
        <v>0</v>
      </c>
      <c r="MA20" s="76">
        <f t="shared" si="684"/>
        <v>0</v>
      </c>
      <c r="MB20" s="76"/>
      <c r="MC20" s="76">
        <f t="shared" si="685"/>
        <v>0</v>
      </c>
      <c r="MD20" s="77">
        <f t="shared" si="686"/>
        <v>0</v>
      </c>
      <c r="ME20" s="75">
        <f t="shared" si="687"/>
        <v>0</v>
      </c>
      <c r="MF20" s="76">
        <f t="shared" si="688"/>
        <v>0</v>
      </c>
      <c r="MG20" s="76">
        <f t="shared" si="689"/>
        <v>0</v>
      </c>
      <c r="MH20" s="76">
        <f t="shared" si="690"/>
        <v>0</v>
      </c>
      <c r="MI20" s="76"/>
      <c r="MJ20" s="76">
        <f t="shared" si="691"/>
        <v>0</v>
      </c>
      <c r="MK20" s="77">
        <f t="shared" si="692"/>
        <v>0</v>
      </c>
      <c r="ML20" s="75">
        <f t="shared" si="693"/>
        <v>0</v>
      </c>
      <c r="MM20" s="76">
        <f t="shared" si="694"/>
        <v>0</v>
      </c>
      <c r="MN20" s="76">
        <f t="shared" si="695"/>
        <v>0</v>
      </c>
      <c r="MO20" s="76">
        <f t="shared" si="696"/>
        <v>0</v>
      </c>
      <c r="MP20" s="76"/>
      <c r="MQ20" s="76">
        <f t="shared" si="697"/>
        <v>0</v>
      </c>
      <c r="MR20" s="77">
        <f t="shared" si="698"/>
        <v>0</v>
      </c>
      <c r="MS20" s="75">
        <f t="shared" si="699"/>
        <v>0</v>
      </c>
      <c r="MT20" s="76">
        <f t="shared" si="700"/>
        <v>0</v>
      </c>
      <c r="MU20" s="76">
        <f t="shared" si="701"/>
        <v>0</v>
      </c>
      <c r="MV20" s="76">
        <f t="shared" si="702"/>
        <v>0</v>
      </c>
      <c r="MW20" s="76"/>
      <c r="MX20" s="76">
        <f t="shared" si="703"/>
        <v>0</v>
      </c>
      <c r="MY20" s="77">
        <f t="shared" si="704"/>
        <v>0</v>
      </c>
      <c r="MZ20" s="75">
        <f t="shared" si="705"/>
        <v>0</v>
      </c>
      <c r="NA20" s="76">
        <f t="shared" si="706"/>
        <v>0</v>
      </c>
      <c r="NB20" s="76">
        <f t="shared" si="707"/>
        <v>0</v>
      </c>
      <c r="NC20" s="76">
        <f t="shared" si="708"/>
        <v>0</v>
      </c>
      <c r="ND20" s="76"/>
      <c r="NE20" s="76">
        <f t="shared" si="709"/>
        <v>0</v>
      </c>
      <c r="NF20" s="77">
        <f t="shared" si="710"/>
        <v>0</v>
      </c>
      <c r="NG20" s="75">
        <f t="shared" si="711"/>
        <v>0</v>
      </c>
      <c r="NH20" s="76">
        <f t="shared" si="712"/>
        <v>0</v>
      </c>
      <c r="NI20" s="76">
        <f t="shared" si="713"/>
        <v>0</v>
      </c>
      <c r="NJ20" s="76">
        <f t="shared" si="714"/>
        <v>0</v>
      </c>
      <c r="NK20" s="76"/>
      <c r="NL20" s="76">
        <f t="shared" si="715"/>
        <v>0</v>
      </c>
      <c r="NM20" s="77">
        <f t="shared" si="716"/>
        <v>0</v>
      </c>
      <c r="NN20" s="75">
        <f t="shared" si="717"/>
        <v>0</v>
      </c>
      <c r="NO20" s="76">
        <f t="shared" si="718"/>
        <v>0</v>
      </c>
      <c r="NP20" s="76">
        <f t="shared" si="719"/>
        <v>0</v>
      </c>
      <c r="NQ20" s="76">
        <f t="shared" si="720"/>
        <v>0</v>
      </c>
      <c r="NR20" s="76"/>
      <c r="NS20" s="76">
        <f t="shared" si="721"/>
        <v>0</v>
      </c>
      <c r="NT20" s="77">
        <f t="shared" si="722"/>
        <v>0</v>
      </c>
      <c r="NU20" s="72"/>
      <c r="NV20" s="115">
        <f t="shared" si="835"/>
        <v>0</v>
      </c>
      <c r="NW20" s="115">
        <f t="shared" si="835"/>
        <v>0</v>
      </c>
      <c r="NX20" s="115">
        <f t="shared" si="835"/>
        <v>0</v>
      </c>
      <c r="NY20" s="115">
        <f t="shared" si="835"/>
        <v>0</v>
      </c>
      <c r="NZ20" s="115">
        <f t="shared" si="835"/>
        <v>0</v>
      </c>
      <c r="OA20" s="115">
        <f t="shared" si="835"/>
        <v>0</v>
      </c>
      <c r="OB20" s="115">
        <f t="shared" si="835"/>
        <v>0</v>
      </c>
      <c r="OC20" s="115">
        <f t="shared" si="835"/>
        <v>0</v>
      </c>
      <c r="OD20" s="115">
        <f t="shared" si="835"/>
        <v>0</v>
      </c>
      <c r="OE20" s="115">
        <f t="shared" si="835"/>
        <v>0</v>
      </c>
      <c r="OF20" s="115">
        <f t="shared" si="836"/>
        <v>0</v>
      </c>
      <c r="OG20" s="115">
        <f t="shared" si="836"/>
        <v>0</v>
      </c>
      <c r="OH20" s="115">
        <f t="shared" si="836"/>
        <v>0</v>
      </c>
      <c r="OI20" s="115">
        <f t="shared" si="836"/>
        <v>0</v>
      </c>
      <c r="OJ20" s="115">
        <f t="shared" si="836"/>
        <v>0</v>
      </c>
      <c r="OK20" s="115">
        <f t="shared" si="836"/>
        <v>0</v>
      </c>
      <c r="OL20" s="115">
        <f t="shared" si="836"/>
        <v>0</v>
      </c>
      <c r="OM20" s="115">
        <f t="shared" si="836"/>
        <v>0</v>
      </c>
      <c r="ON20" s="115">
        <f t="shared" si="836"/>
        <v>0</v>
      </c>
      <c r="OO20" s="115">
        <f t="shared" si="836"/>
        <v>0</v>
      </c>
      <c r="OP20" s="115">
        <f t="shared" si="836"/>
        <v>0</v>
      </c>
      <c r="OQ20" s="115">
        <f t="shared" si="834"/>
        <v>0</v>
      </c>
      <c r="OR20" s="115">
        <f t="shared" si="834"/>
        <v>0</v>
      </c>
      <c r="OS20" s="115">
        <f t="shared" si="834"/>
        <v>0</v>
      </c>
      <c r="OT20" s="115">
        <f t="shared" si="834"/>
        <v>0</v>
      </c>
      <c r="OU20" s="115">
        <f t="shared" si="834"/>
        <v>0</v>
      </c>
      <c r="OV20" s="115">
        <f t="shared" si="834"/>
        <v>0</v>
      </c>
      <c r="OW20" s="115">
        <f t="shared" si="834"/>
        <v>0</v>
      </c>
      <c r="OX20" s="115">
        <f t="shared" si="834"/>
        <v>0</v>
      </c>
      <c r="OY20" s="115">
        <f t="shared" si="834"/>
        <v>0</v>
      </c>
      <c r="OZ20" s="115">
        <f t="shared" si="834"/>
        <v>0</v>
      </c>
      <c r="PA20" s="115">
        <f t="shared" ref="OQ20:PT28" si="837">INDEX(Rueckzahlungsmatrix,$D20,7*PA$1-1)</f>
        <v>0</v>
      </c>
      <c r="PB20" s="115">
        <f t="shared" si="837"/>
        <v>0</v>
      </c>
      <c r="PC20" s="115">
        <f t="shared" si="837"/>
        <v>0</v>
      </c>
      <c r="PD20" s="115">
        <f t="shared" si="837"/>
        <v>0</v>
      </c>
      <c r="PE20" s="115">
        <f t="shared" si="837"/>
        <v>0</v>
      </c>
      <c r="PF20" s="115">
        <f t="shared" si="837"/>
        <v>0</v>
      </c>
      <c r="PG20" s="115">
        <f t="shared" si="837"/>
        <v>0</v>
      </c>
      <c r="PH20" s="115">
        <f t="shared" si="837"/>
        <v>0</v>
      </c>
      <c r="PI20" s="115">
        <f t="shared" si="837"/>
        <v>0</v>
      </c>
      <c r="PJ20" s="115">
        <f t="shared" si="837"/>
        <v>0</v>
      </c>
      <c r="PK20" s="115">
        <f t="shared" si="837"/>
        <v>0</v>
      </c>
      <c r="PL20" s="115">
        <f t="shared" si="837"/>
        <v>0</v>
      </c>
      <c r="PM20" s="115">
        <f t="shared" si="837"/>
        <v>0</v>
      </c>
      <c r="PN20" s="115">
        <f t="shared" si="837"/>
        <v>0</v>
      </c>
      <c r="PO20" s="115">
        <f t="shared" si="837"/>
        <v>0</v>
      </c>
      <c r="PP20" s="115">
        <f t="shared" si="837"/>
        <v>0</v>
      </c>
      <c r="PQ20" s="115">
        <f t="shared" si="837"/>
        <v>0</v>
      </c>
      <c r="PR20" s="115">
        <f t="shared" si="837"/>
        <v>0</v>
      </c>
      <c r="PS20" s="115">
        <f t="shared" si="837"/>
        <v>0</v>
      </c>
      <c r="PT20" s="115">
        <f t="shared" si="837"/>
        <v>0</v>
      </c>
      <c r="PU20" s="116">
        <f t="shared" si="830"/>
        <v>0</v>
      </c>
      <c r="PV20" s="116"/>
      <c r="PW20" s="76">
        <f t="shared" si="726"/>
        <v>0</v>
      </c>
      <c r="PX20" s="76">
        <f t="shared" si="727"/>
        <v>0</v>
      </c>
      <c r="PY20" s="76">
        <f t="shared" si="728"/>
        <v>0</v>
      </c>
      <c r="PZ20" s="76">
        <f t="shared" si="729"/>
        <v>0</v>
      </c>
      <c r="QA20" s="76">
        <f t="shared" si="730"/>
        <v>0</v>
      </c>
      <c r="QB20" s="76">
        <f t="shared" si="731"/>
        <v>0</v>
      </c>
      <c r="QC20" s="76">
        <f t="shared" si="732"/>
        <v>0</v>
      </c>
      <c r="QD20" s="76">
        <f t="shared" si="733"/>
        <v>0</v>
      </c>
      <c r="QE20" s="76">
        <f t="shared" si="734"/>
        <v>0</v>
      </c>
      <c r="QF20" s="76">
        <f t="shared" si="735"/>
        <v>0</v>
      </c>
      <c r="QG20" s="76">
        <f t="shared" si="736"/>
        <v>0</v>
      </c>
      <c r="QH20" s="76">
        <f t="shared" si="737"/>
        <v>0</v>
      </c>
      <c r="QI20" s="76">
        <f t="shared" si="738"/>
        <v>0</v>
      </c>
      <c r="QJ20" s="76">
        <f t="shared" si="739"/>
        <v>0</v>
      </c>
      <c r="QK20" s="76">
        <f t="shared" si="740"/>
        <v>0</v>
      </c>
      <c r="QL20" s="76">
        <f t="shared" si="741"/>
        <v>0</v>
      </c>
      <c r="QM20" s="76">
        <f t="shared" si="742"/>
        <v>0</v>
      </c>
      <c r="QN20" s="76">
        <f t="shared" si="743"/>
        <v>0</v>
      </c>
      <c r="QO20" s="76">
        <f t="shared" si="744"/>
        <v>0</v>
      </c>
      <c r="QP20" s="76">
        <f t="shared" si="745"/>
        <v>0</v>
      </c>
      <c r="QQ20" s="76">
        <f t="shared" si="746"/>
        <v>0</v>
      </c>
      <c r="QR20" s="76">
        <f t="shared" si="747"/>
        <v>0</v>
      </c>
      <c r="QS20" s="76">
        <f t="shared" si="748"/>
        <v>0</v>
      </c>
      <c r="QT20" s="76">
        <f t="shared" si="749"/>
        <v>0</v>
      </c>
      <c r="QU20" s="76">
        <f t="shared" si="750"/>
        <v>0</v>
      </c>
      <c r="QV20" s="76">
        <f t="shared" si="751"/>
        <v>0</v>
      </c>
      <c r="QW20" s="76">
        <f t="shared" si="752"/>
        <v>0</v>
      </c>
      <c r="QX20" s="76">
        <f t="shared" si="753"/>
        <v>0</v>
      </c>
      <c r="QY20" s="76">
        <f t="shared" si="754"/>
        <v>0</v>
      </c>
      <c r="QZ20" s="76">
        <f t="shared" si="755"/>
        <v>0</v>
      </c>
      <c r="RA20" s="76">
        <f t="shared" si="756"/>
        <v>0</v>
      </c>
      <c r="RB20" s="76">
        <f t="shared" si="757"/>
        <v>0</v>
      </c>
      <c r="RC20" s="76">
        <f t="shared" si="758"/>
        <v>0</v>
      </c>
      <c r="RD20" s="76">
        <f t="shared" si="759"/>
        <v>0</v>
      </c>
      <c r="RE20" s="76">
        <f t="shared" si="760"/>
        <v>0</v>
      </c>
      <c r="RF20" s="76">
        <f t="shared" si="761"/>
        <v>0</v>
      </c>
      <c r="RG20" s="76">
        <f t="shared" si="762"/>
        <v>0</v>
      </c>
      <c r="RH20" s="76">
        <f t="shared" si="763"/>
        <v>0</v>
      </c>
      <c r="RI20" s="76">
        <f t="shared" si="764"/>
        <v>0</v>
      </c>
      <c r="RJ20" s="76">
        <f t="shared" si="765"/>
        <v>0</v>
      </c>
      <c r="RK20" s="76">
        <f t="shared" si="766"/>
        <v>0</v>
      </c>
      <c r="RL20" s="76">
        <f t="shared" si="767"/>
        <v>0</v>
      </c>
      <c r="RM20" s="76">
        <f t="shared" si="768"/>
        <v>0</v>
      </c>
      <c r="RN20" s="76">
        <f t="shared" si="769"/>
        <v>0</v>
      </c>
      <c r="RO20" s="76">
        <f t="shared" si="770"/>
        <v>0</v>
      </c>
      <c r="RP20" s="76">
        <f t="shared" si="771"/>
        <v>0</v>
      </c>
      <c r="RQ20" s="76">
        <f t="shared" si="772"/>
        <v>0</v>
      </c>
      <c r="RR20" s="76">
        <f t="shared" si="773"/>
        <v>0</v>
      </c>
      <c r="RS20" s="76">
        <f t="shared" si="774"/>
        <v>0</v>
      </c>
      <c r="RT20" s="76">
        <f t="shared" si="775"/>
        <v>0</v>
      </c>
      <c r="RU20" s="76">
        <f t="shared" si="776"/>
        <v>0</v>
      </c>
      <c r="RW20" s="115">
        <f t="shared" si="831"/>
        <v>0</v>
      </c>
      <c r="RX20" s="115">
        <f t="shared" si="777"/>
        <v>0</v>
      </c>
      <c r="RY20" s="115">
        <f t="shared" si="778"/>
        <v>0</v>
      </c>
      <c r="RZ20" s="115">
        <f t="shared" si="779"/>
        <v>0</v>
      </c>
      <c r="SA20" s="115">
        <f t="shared" si="780"/>
        <v>0</v>
      </c>
      <c r="SB20" s="115">
        <f t="shared" si="781"/>
        <v>0</v>
      </c>
      <c r="SC20" s="115">
        <f t="shared" si="782"/>
        <v>0</v>
      </c>
      <c r="SD20" s="115">
        <f t="shared" si="783"/>
        <v>0</v>
      </c>
      <c r="SE20" s="115">
        <f t="shared" si="784"/>
        <v>0</v>
      </c>
      <c r="SF20" s="115">
        <f t="shared" si="785"/>
        <v>0</v>
      </c>
      <c r="SG20" s="115">
        <f t="shared" si="786"/>
        <v>0</v>
      </c>
      <c r="SH20" s="115">
        <f t="shared" si="787"/>
        <v>0</v>
      </c>
      <c r="SI20" s="115">
        <f t="shared" si="788"/>
        <v>0</v>
      </c>
      <c r="SJ20" s="115">
        <f t="shared" si="789"/>
        <v>0</v>
      </c>
      <c r="SK20" s="115">
        <f t="shared" si="790"/>
        <v>0</v>
      </c>
      <c r="SL20" s="115">
        <f t="shared" si="791"/>
        <v>0</v>
      </c>
      <c r="SM20" s="115">
        <f t="shared" si="792"/>
        <v>0</v>
      </c>
      <c r="SN20" s="115">
        <f t="shared" si="793"/>
        <v>0</v>
      </c>
      <c r="SO20" s="115">
        <f t="shared" si="794"/>
        <v>0</v>
      </c>
      <c r="SP20" s="115">
        <f t="shared" si="795"/>
        <v>0</v>
      </c>
      <c r="SQ20" s="115">
        <f t="shared" si="796"/>
        <v>0</v>
      </c>
      <c r="SR20" s="115">
        <f t="shared" si="797"/>
        <v>0</v>
      </c>
      <c r="SS20" s="115">
        <f t="shared" si="798"/>
        <v>0</v>
      </c>
      <c r="ST20" s="115">
        <f t="shared" si="799"/>
        <v>0</v>
      </c>
      <c r="SU20" s="115">
        <f t="shared" si="800"/>
        <v>0</v>
      </c>
      <c r="SV20" s="115">
        <f t="shared" si="801"/>
        <v>0</v>
      </c>
      <c r="SW20" s="115">
        <f t="shared" si="802"/>
        <v>0</v>
      </c>
      <c r="SX20" s="115">
        <f t="shared" si="803"/>
        <v>0</v>
      </c>
      <c r="SY20" s="115">
        <f t="shared" si="804"/>
        <v>0</v>
      </c>
      <c r="SZ20" s="115">
        <f t="shared" si="805"/>
        <v>0</v>
      </c>
      <c r="TA20" s="115">
        <f t="shared" si="806"/>
        <v>0</v>
      </c>
      <c r="TB20" s="115">
        <f t="shared" si="807"/>
        <v>0</v>
      </c>
      <c r="TC20" s="115">
        <f t="shared" si="808"/>
        <v>0</v>
      </c>
      <c r="TD20" s="115">
        <f t="shared" si="809"/>
        <v>0</v>
      </c>
      <c r="TE20" s="115">
        <f t="shared" si="810"/>
        <v>0</v>
      </c>
      <c r="TF20" s="115">
        <f t="shared" si="811"/>
        <v>0</v>
      </c>
      <c r="TG20" s="115">
        <f t="shared" si="812"/>
        <v>0</v>
      </c>
      <c r="TH20" s="115">
        <f t="shared" si="813"/>
        <v>0</v>
      </c>
      <c r="TI20" s="115">
        <f t="shared" si="814"/>
        <v>0</v>
      </c>
      <c r="TJ20" s="115">
        <f t="shared" si="815"/>
        <v>0</v>
      </c>
      <c r="TK20" s="115">
        <f t="shared" si="816"/>
        <v>0</v>
      </c>
      <c r="TL20" s="115">
        <f t="shared" si="817"/>
        <v>0</v>
      </c>
      <c r="TM20" s="115">
        <f t="shared" si="818"/>
        <v>0</v>
      </c>
      <c r="TN20" s="115">
        <f t="shared" si="819"/>
        <v>0</v>
      </c>
      <c r="TO20" s="115">
        <f t="shared" si="820"/>
        <v>0</v>
      </c>
      <c r="TP20" s="115">
        <f t="shared" si="821"/>
        <v>0</v>
      </c>
      <c r="TQ20" s="115">
        <f t="shared" si="822"/>
        <v>0</v>
      </c>
      <c r="TR20" s="115">
        <f t="shared" si="823"/>
        <v>0</v>
      </c>
      <c r="TS20" s="115">
        <f t="shared" si="824"/>
        <v>0</v>
      </c>
      <c r="TT20" s="115">
        <f t="shared" si="825"/>
        <v>0</v>
      </c>
      <c r="TU20" s="115">
        <f t="shared" si="826"/>
        <v>0</v>
      </c>
      <c r="TV20" s="116">
        <f t="shared" si="832"/>
        <v>0</v>
      </c>
    </row>
    <row r="21" spans="1:542" x14ac:dyDescent="0.25">
      <c r="A21" s="68" t="str">
        <f t="shared" si="412"/>
        <v>Anteile 46-49/70 FN19 VN19</v>
      </c>
      <c r="B21" s="68">
        <f t="shared" si="833"/>
        <v>46</v>
      </c>
      <c r="C21" s="68">
        <f t="shared" si="827"/>
        <v>49</v>
      </c>
      <c r="D21" s="69">
        <v>19</v>
      </c>
      <c r="E21" s="69" t="s">
        <v>1536</v>
      </c>
      <c r="F21" s="68" t="str">
        <f t="shared" si="413"/>
        <v>Sehr geehrter Herr FN19</v>
      </c>
      <c r="H21" s="68" t="str">
        <f t="shared" si="414"/>
        <v>VN19</v>
      </c>
      <c r="J21" s="70" t="s">
        <v>1563</v>
      </c>
      <c r="K21" s="71" t="s">
        <v>1620</v>
      </c>
      <c r="M21" s="68" t="str">
        <f t="shared" si="415"/>
        <v>FN19</v>
      </c>
      <c r="N21" s="69">
        <v>6731</v>
      </c>
      <c r="O21" s="68" t="str">
        <f t="shared" si="416"/>
        <v>Sonntag</v>
      </c>
      <c r="Q21" s="72"/>
      <c r="S21" s="69" t="str">
        <f t="shared" si="828"/>
        <v>VN19.FN19@un.org</v>
      </c>
      <c r="V21" s="68" t="str">
        <f t="shared" si="417"/>
        <v xml:space="preserve">    </v>
      </c>
      <c r="Z21" s="71">
        <v>4</v>
      </c>
      <c r="AA21" s="74">
        <f t="shared" si="418"/>
        <v>0</v>
      </c>
      <c r="AB21" s="75">
        <f t="shared" si="829"/>
        <v>0</v>
      </c>
      <c r="AC21" s="76">
        <v>0</v>
      </c>
      <c r="AD21" s="76">
        <f t="shared" si="419"/>
        <v>0</v>
      </c>
      <c r="AE21" s="76">
        <f t="shared" si="420"/>
        <v>0</v>
      </c>
      <c r="AF21" s="76"/>
      <c r="AG21" s="76">
        <f t="shared" si="421"/>
        <v>0</v>
      </c>
      <c r="AH21" s="77">
        <f t="shared" si="422"/>
        <v>0</v>
      </c>
      <c r="AI21" s="75">
        <f t="shared" si="423"/>
        <v>0</v>
      </c>
      <c r="AJ21" s="76">
        <f t="shared" si="424"/>
        <v>0</v>
      </c>
      <c r="AK21" s="76">
        <f t="shared" si="425"/>
        <v>0</v>
      </c>
      <c r="AL21" s="76">
        <f t="shared" si="426"/>
        <v>0</v>
      </c>
      <c r="AM21" s="76"/>
      <c r="AN21" s="76">
        <f t="shared" si="427"/>
        <v>0</v>
      </c>
      <c r="AO21" s="77">
        <f t="shared" si="428"/>
        <v>0</v>
      </c>
      <c r="AP21" s="75">
        <f t="shared" si="429"/>
        <v>0</v>
      </c>
      <c r="AQ21" s="76">
        <f t="shared" si="430"/>
        <v>0</v>
      </c>
      <c r="AR21" s="76">
        <f t="shared" si="431"/>
        <v>0</v>
      </c>
      <c r="AS21" s="76">
        <f t="shared" si="432"/>
        <v>0</v>
      </c>
      <c r="AT21" s="76"/>
      <c r="AU21" s="76">
        <f t="shared" si="433"/>
        <v>0</v>
      </c>
      <c r="AV21" s="77">
        <f t="shared" si="434"/>
        <v>0</v>
      </c>
      <c r="AW21" s="75">
        <f t="shared" si="435"/>
        <v>0</v>
      </c>
      <c r="AX21" s="76">
        <f t="shared" si="436"/>
        <v>0</v>
      </c>
      <c r="AY21" s="76">
        <f t="shared" si="437"/>
        <v>0</v>
      </c>
      <c r="AZ21" s="76">
        <f t="shared" si="438"/>
        <v>0</v>
      </c>
      <c r="BA21" s="76"/>
      <c r="BB21" s="76">
        <f t="shared" si="439"/>
        <v>0</v>
      </c>
      <c r="BC21" s="77">
        <f t="shared" si="440"/>
        <v>0</v>
      </c>
      <c r="BD21" s="75">
        <f t="shared" si="441"/>
        <v>0</v>
      </c>
      <c r="BE21" s="76">
        <f t="shared" si="442"/>
        <v>0</v>
      </c>
      <c r="BF21" s="76">
        <f t="shared" si="443"/>
        <v>0</v>
      </c>
      <c r="BG21" s="76">
        <f t="shared" si="444"/>
        <v>0</v>
      </c>
      <c r="BH21" s="76"/>
      <c r="BI21" s="76">
        <f t="shared" si="445"/>
        <v>0</v>
      </c>
      <c r="BJ21" s="77">
        <f t="shared" si="446"/>
        <v>0</v>
      </c>
      <c r="BK21" s="75">
        <f t="shared" si="447"/>
        <v>0</v>
      </c>
      <c r="BL21" s="76">
        <f t="shared" si="448"/>
        <v>0</v>
      </c>
      <c r="BM21" s="76">
        <f t="shared" si="449"/>
        <v>0</v>
      </c>
      <c r="BN21" s="76">
        <f t="shared" si="450"/>
        <v>0</v>
      </c>
      <c r="BO21" s="76"/>
      <c r="BP21" s="76">
        <f t="shared" si="451"/>
        <v>0</v>
      </c>
      <c r="BQ21" s="77">
        <f t="shared" si="452"/>
        <v>0</v>
      </c>
      <c r="BR21" s="75">
        <f t="shared" si="453"/>
        <v>0</v>
      </c>
      <c r="BS21" s="76">
        <f t="shared" si="454"/>
        <v>0</v>
      </c>
      <c r="BT21" s="76">
        <f t="shared" si="455"/>
        <v>0</v>
      </c>
      <c r="BU21" s="76">
        <f t="shared" si="456"/>
        <v>0</v>
      </c>
      <c r="BV21" s="76"/>
      <c r="BW21" s="76">
        <f t="shared" si="457"/>
        <v>0</v>
      </c>
      <c r="BX21" s="77">
        <f t="shared" si="458"/>
        <v>0</v>
      </c>
      <c r="BY21" s="75">
        <f t="shared" si="459"/>
        <v>0</v>
      </c>
      <c r="BZ21" s="76">
        <f t="shared" si="460"/>
        <v>0</v>
      </c>
      <c r="CA21" s="76">
        <f t="shared" si="461"/>
        <v>0</v>
      </c>
      <c r="CB21" s="76">
        <f t="shared" si="462"/>
        <v>0</v>
      </c>
      <c r="CC21" s="76"/>
      <c r="CD21" s="76">
        <f t="shared" si="463"/>
        <v>0</v>
      </c>
      <c r="CE21" s="77">
        <f t="shared" si="464"/>
        <v>0</v>
      </c>
      <c r="CF21" s="75">
        <f t="shared" si="465"/>
        <v>0</v>
      </c>
      <c r="CG21" s="76">
        <f t="shared" si="466"/>
        <v>0</v>
      </c>
      <c r="CH21" s="76">
        <f t="shared" si="467"/>
        <v>0</v>
      </c>
      <c r="CI21" s="76">
        <f t="shared" si="468"/>
        <v>0</v>
      </c>
      <c r="CJ21" s="76"/>
      <c r="CK21" s="76">
        <f t="shared" si="469"/>
        <v>0</v>
      </c>
      <c r="CL21" s="77">
        <f t="shared" si="470"/>
        <v>0</v>
      </c>
      <c r="CM21" s="75">
        <f t="shared" si="471"/>
        <v>0</v>
      </c>
      <c r="CN21" s="76">
        <f t="shared" si="472"/>
        <v>0</v>
      </c>
      <c r="CO21" s="76">
        <f t="shared" si="473"/>
        <v>0</v>
      </c>
      <c r="CP21" s="76">
        <f t="shared" si="474"/>
        <v>0</v>
      </c>
      <c r="CQ21" s="76"/>
      <c r="CR21" s="76">
        <f t="shared" si="475"/>
        <v>0</v>
      </c>
      <c r="CS21" s="77">
        <f t="shared" si="476"/>
        <v>0</v>
      </c>
      <c r="CT21" s="75">
        <f t="shared" si="477"/>
        <v>0</v>
      </c>
      <c r="CU21" s="76">
        <f t="shared" si="478"/>
        <v>0</v>
      </c>
      <c r="CV21" s="76">
        <f t="shared" si="479"/>
        <v>0</v>
      </c>
      <c r="CW21" s="76">
        <f t="shared" si="480"/>
        <v>0</v>
      </c>
      <c r="CX21" s="76"/>
      <c r="CY21" s="76">
        <f t="shared" si="481"/>
        <v>0</v>
      </c>
      <c r="CZ21" s="77">
        <f t="shared" si="482"/>
        <v>0</v>
      </c>
      <c r="DA21" s="75">
        <f t="shared" si="483"/>
        <v>0</v>
      </c>
      <c r="DB21" s="76">
        <f t="shared" si="484"/>
        <v>0</v>
      </c>
      <c r="DC21" s="76">
        <f t="shared" si="485"/>
        <v>0</v>
      </c>
      <c r="DD21" s="76">
        <f t="shared" si="486"/>
        <v>0</v>
      </c>
      <c r="DE21" s="76"/>
      <c r="DF21" s="76">
        <f t="shared" si="487"/>
        <v>0</v>
      </c>
      <c r="DG21" s="77">
        <f t="shared" si="488"/>
        <v>0</v>
      </c>
      <c r="DH21" s="75">
        <f t="shared" si="489"/>
        <v>0</v>
      </c>
      <c r="DI21" s="76">
        <f t="shared" si="490"/>
        <v>0</v>
      </c>
      <c r="DJ21" s="76">
        <f t="shared" si="491"/>
        <v>0</v>
      </c>
      <c r="DK21" s="76">
        <f t="shared" si="492"/>
        <v>0</v>
      </c>
      <c r="DL21" s="76"/>
      <c r="DM21" s="76">
        <f t="shared" si="493"/>
        <v>0</v>
      </c>
      <c r="DN21" s="77">
        <f t="shared" si="494"/>
        <v>0</v>
      </c>
      <c r="DO21" s="75">
        <f t="shared" si="495"/>
        <v>0</v>
      </c>
      <c r="DP21" s="76">
        <f t="shared" si="496"/>
        <v>0</v>
      </c>
      <c r="DQ21" s="76">
        <f t="shared" si="497"/>
        <v>0</v>
      </c>
      <c r="DR21" s="76">
        <f t="shared" si="498"/>
        <v>0</v>
      </c>
      <c r="DS21" s="76"/>
      <c r="DT21" s="76">
        <f t="shared" si="499"/>
        <v>0</v>
      </c>
      <c r="DU21" s="77">
        <f t="shared" si="500"/>
        <v>0</v>
      </c>
      <c r="DV21" s="75">
        <f t="shared" si="501"/>
        <v>0</v>
      </c>
      <c r="DW21" s="76">
        <f t="shared" si="502"/>
        <v>0</v>
      </c>
      <c r="DX21" s="76">
        <f t="shared" si="503"/>
        <v>0</v>
      </c>
      <c r="DY21" s="76">
        <f t="shared" si="504"/>
        <v>0</v>
      </c>
      <c r="DZ21" s="76"/>
      <c r="EA21" s="76">
        <f t="shared" si="505"/>
        <v>0</v>
      </c>
      <c r="EB21" s="77">
        <f t="shared" si="506"/>
        <v>0</v>
      </c>
      <c r="EC21" s="75">
        <f t="shared" si="507"/>
        <v>0</v>
      </c>
      <c r="ED21" s="76">
        <f t="shared" si="508"/>
        <v>0</v>
      </c>
      <c r="EE21" s="76">
        <f t="shared" si="509"/>
        <v>0</v>
      </c>
      <c r="EF21" s="76">
        <f t="shared" si="510"/>
        <v>0</v>
      </c>
      <c r="EG21" s="76"/>
      <c r="EH21" s="76">
        <f t="shared" si="511"/>
        <v>0</v>
      </c>
      <c r="EI21" s="77">
        <f t="shared" si="512"/>
        <v>0</v>
      </c>
      <c r="EJ21" s="75">
        <f t="shared" si="513"/>
        <v>0</v>
      </c>
      <c r="EK21" s="76">
        <f t="shared" si="514"/>
        <v>0</v>
      </c>
      <c r="EL21" s="76">
        <f t="shared" si="515"/>
        <v>0</v>
      </c>
      <c r="EM21" s="76">
        <f t="shared" si="516"/>
        <v>0</v>
      </c>
      <c r="EN21" s="76"/>
      <c r="EO21" s="76">
        <f t="shared" si="517"/>
        <v>0</v>
      </c>
      <c r="EP21" s="77">
        <f t="shared" si="518"/>
        <v>0</v>
      </c>
      <c r="EQ21" s="75">
        <f t="shared" si="519"/>
        <v>0</v>
      </c>
      <c r="ER21" s="76">
        <f t="shared" si="520"/>
        <v>0</v>
      </c>
      <c r="ES21" s="76">
        <f t="shared" si="521"/>
        <v>0</v>
      </c>
      <c r="ET21" s="76">
        <f t="shared" si="522"/>
        <v>0</v>
      </c>
      <c r="EU21" s="76"/>
      <c r="EV21" s="76">
        <f t="shared" si="523"/>
        <v>0</v>
      </c>
      <c r="EW21" s="77">
        <f t="shared" si="524"/>
        <v>0</v>
      </c>
      <c r="EX21" s="75">
        <f t="shared" si="525"/>
        <v>0</v>
      </c>
      <c r="EY21" s="76">
        <f t="shared" si="526"/>
        <v>0</v>
      </c>
      <c r="EZ21" s="76">
        <f t="shared" si="527"/>
        <v>0</v>
      </c>
      <c r="FA21" s="76">
        <f t="shared" si="528"/>
        <v>0</v>
      </c>
      <c r="FB21" s="76"/>
      <c r="FC21" s="76">
        <f t="shared" si="529"/>
        <v>0</v>
      </c>
      <c r="FD21" s="77">
        <f t="shared" si="530"/>
        <v>0</v>
      </c>
      <c r="FE21" s="75">
        <f t="shared" si="531"/>
        <v>0</v>
      </c>
      <c r="FF21" s="76">
        <f t="shared" si="532"/>
        <v>0</v>
      </c>
      <c r="FG21" s="76">
        <f t="shared" si="533"/>
        <v>0</v>
      </c>
      <c r="FH21" s="76">
        <f t="shared" si="534"/>
        <v>0</v>
      </c>
      <c r="FI21" s="76"/>
      <c r="FJ21" s="76">
        <f t="shared" si="535"/>
        <v>0</v>
      </c>
      <c r="FK21" s="77">
        <f t="shared" si="536"/>
        <v>0</v>
      </c>
      <c r="FL21" s="75">
        <f t="shared" si="537"/>
        <v>0</v>
      </c>
      <c r="FM21" s="76">
        <f t="shared" si="538"/>
        <v>0</v>
      </c>
      <c r="FN21" s="76">
        <f t="shared" si="539"/>
        <v>0</v>
      </c>
      <c r="FO21" s="76">
        <f t="shared" si="540"/>
        <v>0</v>
      </c>
      <c r="FP21" s="76"/>
      <c r="FQ21" s="76">
        <f t="shared" si="541"/>
        <v>0</v>
      </c>
      <c r="FR21" s="77">
        <f t="shared" si="542"/>
        <v>0</v>
      </c>
      <c r="FS21" s="75">
        <f t="shared" si="543"/>
        <v>0</v>
      </c>
      <c r="FT21" s="76">
        <f t="shared" si="544"/>
        <v>0</v>
      </c>
      <c r="FU21" s="76">
        <f t="shared" si="545"/>
        <v>0</v>
      </c>
      <c r="FV21" s="76">
        <f t="shared" si="546"/>
        <v>0</v>
      </c>
      <c r="FW21" s="76"/>
      <c r="FX21" s="76">
        <f t="shared" si="547"/>
        <v>0</v>
      </c>
      <c r="FY21" s="77">
        <f t="shared" si="548"/>
        <v>0</v>
      </c>
      <c r="FZ21" s="75">
        <f t="shared" si="549"/>
        <v>0</v>
      </c>
      <c r="GA21" s="76">
        <f t="shared" si="550"/>
        <v>0</v>
      </c>
      <c r="GB21" s="76">
        <f t="shared" si="551"/>
        <v>0</v>
      </c>
      <c r="GC21" s="76">
        <f t="shared" si="552"/>
        <v>0</v>
      </c>
      <c r="GD21" s="76"/>
      <c r="GE21" s="76">
        <f t="shared" si="553"/>
        <v>0</v>
      </c>
      <c r="GF21" s="77">
        <f t="shared" si="554"/>
        <v>0</v>
      </c>
      <c r="GG21" s="75">
        <f t="shared" si="555"/>
        <v>0</v>
      </c>
      <c r="GH21" s="76">
        <f t="shared" si="556"/>
        <v>0</v>
      </c>
      <c r="GI21" s="76">
        <f t="shared" si="557"/>
        <v>0</v>
      </c>
      <c r="GJ21" s="76">
        <f t="shared" si="558"/>
        <v>0</v>
      </c>
      <c r="GK21" s="76"/>
      <c r="GL21" s="76">
        <f t="shared" si="559"/>
        <v>0</v>
      </c>
      <c r="GM21" s="77">
        <f t="shared" si="560"/>
        <v>0</v>
      </c>
      <c r="GN21" s="75">
        <f t="shared" si="561"/>
        <v>0</v>
      </c>
      <c r="GO21" s="76">
        <f t="shared" si="562"/>
        <v>0</v>
      </c>
      <c r="GP21" s="76">
        <f t="shared" si="563"/>
        <v>0</v>
      </c>
      <c r="GQ21" s="76">
        <f t="shared" si="564"/>
        <v>0</v>
      </c>
      <c r="GR21" s="76"/>
      <c r="GS21" s="76">
        <f t="shared" si="565"/>
        <v>0</v>
      </c>
      <c r="GT21" s="77">
        <f t="shared" si="566"/>
        <v>0</v>
      </c>
      <c r="GU21" s="75">
        <f t="shared" si="567"/>
        <v>0</v>
      </c>
      <c r="GV21" s="76">
        <f t="shared" si="568"/>
        <v>0</v>
      </c>
      <c r="GW21" s="76">
        <f t="shared" si="569"/>
        <v>0</v>
      </c>
      <c r="GX21" s="76">
        <f t="shared" si="570"/>
        <v>0</v>
      </c>
      <c r="GY21" s="76"/>
      <c r="GZ21" s="76">
        <f t="shared" si="571"/>
        <v>0</v>
      </c>
      <c r="HA21" s="77">
        <f t="shared" si="572"/>
        <v>0</v>
      </c>
      <c r="HB21" s="75">
        <f t="shared" si="573"/>
        <v>0</v>
      </c>
      <c r="HC21" s="76">
        <f t="shared" si="574"/>
        <v>0</v>
      </c>
      <c r="HD21" s="76">
        <f t="shared" si="575"/>
        <v>0</v>
      </c>
      <c r="HE21" s="76">
        <f t="shared" si="576"/>
        <v>0</v>
      </c>
      <c r="HF21" s="76"/>
      <c r="HG21" s="76">
        <f t="shared" si="577"/>
        <v>0</v>
      </c>
      <c r="HH21" s="77">
        <f t="shared" si="578"/>
        <v>0</v>
      </c>
      <c r="HI21" s="75">
        <f t="shared" si="579"/>
        <v>0</v>
      </c>
      <c r="HJ21" s="76">
        <f t="shared" si="580"/>
        <v>0</v>
      </c>
      <c r="HK21" s="76">
        <f t="shared" si="581"/>
        <v>0</v>
      </c>
      <c r="HL21" s="76">
        <f t="shared" si="582"/>
        <v>0</v>
      </c>
      <c r="HM21" s="76"/>
      <c r="HN21" s="76">
        <f t="shared" si="583"/>
        <v>0</v>
      </c>
      <c r="HO21" s="77">
        <f t="shared" si="584"/>
        <v>0</v>
      </c>
      <c r="HP21" s="75">
        <f t="shared" si="585"/>
        <v>0</v>
      </c>
      <c r="HQ21" s="76">
        <f t="shared" si="586"/>
        <v>0</v>
      </c>
      <c r="HR21" s="76">
        <f t="shared" si="587"/>
        <v>0</v>
      </c>
      <c r="HS21" s="76">
        <f t="shared" si="588"/>
        <v>0</v>
      </c>
      <c r="HT21" s="76"/>
      <c r="HU21" s="76">
        <f t="shared" si="589"/>
        <v>0</v>
      </c>
      <c r="HV21" s="77">
        <f t="shared" si="590"/>
        <v>0</v>
      </c>
      <c r="HW21" s="75">
        <f t="shared" si="591"/>
        <v>0</v>
      </c>
      <c r="HX21" s="76">
        <f t="shared" si="592"/>
        <v>0</v>
      </c>
      <c r="HY21" s="76">
        <f t="shared" si="593"/>
        <v>0</v>
      </c>
      <c r="HZ21" s="76">
        <f t="shared" si="594"/>
        <v>0</v>
      </c>
      <c r="IA21" s="76"/>
      <c r="IB21" s="76">
        <f t="shared" si="595"/>
        <v>0</v>
      </c>
      <c r="IC21" s="77">
        <f t="shared" si="596"/>
        <v>0</v>
      </c>
      <c r="ID21" s="75">
        <f t="shared" si="597"/>
        <v>0</v>
      </c>
      <c r="IE21" s="76">
        <f t="shared" si="598"/>
        <v>0</v>
      </c>
      <c r="IF21" s="76">
        <f t="shared" si="599"/>
        <v>0</v>
      </c>
      <c r="IG21" s="76">
        <f t="shared" si="600"/>
        <v>0</v>
      </c>
      <c r="IH21" s="76"/>
      <c r="II21" s="76">
        <f t="shared" si="601"/>
        <v>0</v>
      </c>
      <c r="IJ21" s="77">
        <f t="shared" si="602"/>
        <v>0</v>
      </c>
      <c r="IK21" s="75">
        <f t="shared" si="603"/>
        <v>0</v>
      </c>
      <c r="IL21" s="76">
        <f t="shared" si="604"/>
        <v>0</v>
      </c>
      <c r="IM21" s="76">
        <f t="shared" si="605"/>
        <v>0</v>
      </c>
      <c r="IN21" s="76">
        <f t="shared" si="606"/>
        <v>0</v>
      </c>
      <c r="IO21" s="76"/>
      <c r="IP21" s="76">
        <f t="shared" si="607"/>
        <v>0</v>
      </c>
      <c r="IQ21" s="77">
        <f t="shared" si="608"/>
        <v>0</v>
      </c>
      <c r="IR21" s="75">
        <f t="shared" si="609"/>
        <v>0</v>
      </c>
      <c r="IS21" s="76">
        <f t="shared" si="610"/>
        <v>0</v>
      </c>
      <c r="IT21" s="76">
        <f t="shared" si="611"/>
        <v>0</v>
      </c>
      <c r="IU21" s="76">
        <f t="shared" si="612"/>
        <v>0</v>
      </c>
      <c r="IV21" s="76"/>
      <c r="IW21" s="76">
        <f t="shared" si="613"/>
        <v>0</v>
      </c>
      <c r="IX21" s="77">
        <f t="shared" si="614"/>
        <v>0</v>
      </c>
      <c r="IY21" s="75">
        <f t="shared" si="615"/>
        <v>0</v>
      </c>
      <c r="IZ21" s="76">
        <f t="shared" si="616"/>
        <v>0</v>
      </c>
      <c r="JA21" s="76">
        <f t="shared" si="617"/>
        <v>0</v>
      </c>
      <c r="JB21" s="76">
        <f t="shared" si="618"/>
        <v>0</v>
      </c>
      <c r="JC21" s="76"/>
      <c r="JD21" s="76">
        <f t="shared" si="619"/>
        <v>0</v>
      </c>
      <c r="JE21" s="77">
        <f t="shared" si="620"/>
        <v>0</v>
      </c>
      <c r="JF21" s="75">
        <f t="shared" si="621"/>
        <v>0</v>
      </c>
      <c r="JG21" s="76">
        <f t="shared" si="622"/>
        <v>0</v>
      </c>
      <c r="JH21" s="76">
        <f t="shared" si="623"/>
        <v>0</v>
      </c>
      <c r="JI21" s="76">
        <f t="shared" si="624"/>
        <v>0</v>
      </c>
      <c r="JJ21" s="76"/>
      <c r="JK21" s="76">
        <f t="shared" si="625"/>
        <v>0</v>
      </c>
      <c r="JL21" s="77">
        <f t="shared" si="626"/>
        <v>0</v>
      </c>
      <c r="JM21" s="75">
        <f t="shared" si="627"/>
        <v>0</v>
      </c>
      <c r="JN21" s="76">
        <f t="shared" si="628"/>
        <v>0</v>
      </c>
      <c r="JO21" s="76">
        <f t="shared" si="629"/>
        <v>0</v>
      </c>
      <c r="JP21" s="76">
        <f t="shared" si="630"/>
        <v>0</v>
      </c>
      <c r="JQ21" s="76"/>
      <c r="JR21" s="76">
        <f t="shared" si="631"/>
        <v>0</v>
      </c>
      <c r="JS21" s="77">
        <f t="shared" si="632"/>
        <v>0</v>
      </c>
      <c r="JT21" s="75">
        <f t="shared" si="633"/>
        <v>0</v>
      </c>
      <c r="JU21" s="76">
        <f t="shared" si="634"/>
        <v>0</v>
      </c>
      <c r="JV21" s="76">
        <f t="shared" si="635"/>
        <v>0</v>
      </c>
      <c r="JW21" s="76">
        <f t="shared" si="636"/>
        <v>0</v>
      </c>
      <c r="JX21" s="76"/>
      <c r="JY21" s="76">
        <f t="shared" si="637"/>
        <v>0</v>
      </c>
      <c r="JZ21" s="77">
        <f t="shared" si="638"/>
        <v>0</v>
      </c>
      <c r="KA21" s="75">
        <f t="shared" si="639"/>
        <v>0</v>
      </c>
      <c r="KB21" s="76">
        <f t="shared" si="640"/>
        <v>0</v>
      </c>
      <c r="KC21" s="76">
        <f t="shared" si="641"/>
        <v>0</v>
      </c>
      <c r="KD21" s="76">
        <f t="shared" si="642"/>
        <v>0</v>
      </c>
      <c r="KE21" s="76"/>
      <c r="KF21" s="76">
        <f t="shared" si="643"/>
        <v>0</v>
      </c>
      <c r="KG21" s="77">
        <f t="shared" si="644"/>
        <v>0</v>
      </c>
      <c r="KH21" s="75">
        <f t="shared" si="645"/>
        <v>0</v>
      </c>
      <c r="KI21" s="76">
        <f t="shared" si="646"/>
        <v>0</v>
      </c>
      <c r="KJ21" s="76">
        <f t="shared" si="647"/>
        <v>0</v>
      </c>
      <c r="KK21" s="76">
        <f t="shared" si="648"/>
        <v>0</v>
      </c>
      <c r="KL21" s="76"/>
      <c r="KM21" s="76">
        <f t="shared" si="649"/>
        <v>0</v>
      </c>
      <c r="KN21" s="77">
        <f t="shared" si="650"/>
        <v>0</v>
      </c>
      <c r="KO21" s="75">
        <f t="shared" si="651"/>
        <v>0</v>
      </c>
      <c r="KP21" s="76">
        <f t="shared" si="652"/>
        <v>0</v>
      </c>
      <c r="KQ21" s="76">
        <f t="shared" si="653"/>
        <v>0</v>
      </c>
      <c r="KR21" s="76">
        <f t="shared" si="654"/>
        <v>0</v>
      </c>
      <c r="KS21" s="76"/>
      <c r="KT21" s="76">
        <f t="shared" si="655"/>
        <v>0</v>
      </c>
      <c r="KU21" s="77">
        <f t="shared" si="656"/>
        <v>0</v>
      </c>
      <c r="KV21" s="75">
        <f t="shared" si="657"/>
        <v>0</v>
      </c>
      <c r="KW21" s="76">
        <f t="shared" si="658"/>
        <v>0</v>
      </c>
      <c r="KX21" s="76">
        <f t="shared" si="659"/>
        <v>0</v>
      </c>
      <c r="KY21" s="76">
        <f t="shared" si="660"/>
        <v>0</v>
      </c>
      <c r="KZ21" s="76"/>
      <c r="LA21" s="76">
        <f t="shared" si="661"/>
        <v>0</v>
      </c>
      <c r="LB21" s="77">
        <f t="shared" si="662"/>
        <v>0</v>
      </c>
      <c r="LC21" s="75">
        <f t="shared" si="663"/>
        <v>0</v>
      </c>
      <c r="LD21" s="76">
        <f t="shared" si="664"/>
        <v>0</v>
      </c>
      <c r="LE21" s="76">
        <f t="shared" si="665"/>
        <v>0</v>
      </c>
      <c r="LF21" s="76">
        <f t="shared" si="666"/>
        <v>0</v>
      </c>
      <c r="LG21" s="76"/>
      <c r="LH21" s="76">
        <f t="shared" si="667"/>
        <v>0</v>
      </c>
      <c r="LI21" s="77">
        <f t="shared" si="668"/>
        <v>0</v>
      </c>
      <c r="LJ21" s="75">
        <f t="shared" si="669"/>
        <v>0</v>
      </c>
      <c r="LK21" s="76">
        <f t="shared" si="670"/>
        <v>0</v>
      </c>
      <c r="LL21" s="76">
        <f t="shared" si="671"/>
        <v>0</v>
      </c>
      <c r="LM21" s="76">
        <f t="shared" si="672"/>
        <v>0</v>
      </c>
      <c r="LN21" s="76"/>
      <c r="LO21" s="76">
        <f t="shared" si="673"/>
        <v>0</v>
      </c>
      <c r="LP21" s="77">
        <f t="shared" si="674"/>
        <v>0</v>
      </c>
      <c r="LQ21" s="75">
        <f t="shared" si="675"/>
        <v>0</v>
      </c>
      <c r="LR21" s="76">
        <f t="shared" si="676"/>
        <v>0</v>
      </c>
      <c r="LS21" s="76">
        <f t="shared" si="677"/>
        <v>0</v>
      </c>
      <c r="LT21" s="76">
        <f t="shared" si="678"/>
        <v>0</v>
      </c>
      <c r="LU21" s="76"/>
      <c r="LV21" s="76">
        <f t="shared" si="679"/>
        <v>0</v>
      </c>
      <c r="LW21" s="77">
        <f t="shared" si="680"/>
        <v>0</v>
      </c>
      <c r="LX21" s="75">
        <f t="shared" si="681"/>
        <v>0</v>
      </c>
      <c r="LY21" s="76">
        <f t="shared" si="682"/>
        <v>0</v>
      </c>
      <c r="LZ21" s="76">
        <f t="shared" si="683"/>
        <v>0</v>
      </c>
      <c r="MA21" s="76">
        <f t="shared" si="684"/>
        <v>0</v>
      </c>
      <c r="MB21" s="76"/>
      <c r="MC21" s="76">
        <f t="shared" si="685"/>
        <v>0</v>
      </c>
      <c r="MD21" s="77">
        <f t="shared" si="686"/>
        <v>0</v>
      </c>
      <c r="ME21" s="75">
        <f t="shared" si="687"/>
        <v>0</v>
      </c>
      <c r="MF21" s="76">
        <f t="shared" si="688"/>
        <v>0</v>
      </c>
      <c r="MG21" s="76">
        <f t="shared" si="689"/>
        <v>0</v>
      </c>
      <c r="MH21" s="76">
        <f t="shared" si="690"/>
        <v>0</v>
      </c>
      <c r="MI21" s="76"/>
      <c r="MJ21" s="76">
        <f t="shared" si="691"/>
        <v>0</v>
      </c>
      <c r="MK21" s="77">
        <f t="shared" si="692"/>
        <v>0</v>
      </c>
      <c r="ML21" s="75">
        <f t="shared" si="693"/>
        <v>0</v>
      </c>
      <c r="MM21" s="76">
        <f t="shared" si="694"/>
        <v>0</v>
      </c>
      <c r="MN21" s="76">
        <f t="shared" si="695"/>
        <v>0</v>
      </c>
      <c r="MO21" s="76">
        <f t="shared" si="696"/>
        <v>0</v>
      </c>
      <c r="MP21" s="76"/>
      <c r="MQ21" s="76">
        <f t="shared" si="697"/>
        <v>0</v>
      </c>
      <c r="MR21" s="77">
        <f t="shared" si="698"/>
        <v>0</v>
      </c>
      <c r="MS21" s="75">
        <f t="shared" si="699"/>
        <v>0</v>
      </c>
      <c r="MT21" s="76">
        <f t="shared" si="700"/>
        <v>0</v>
      </c>
      <c r="MU21" s="76">
        <f t="shared" si="701"/>
        <v>0</v>
      </c>
      <c r="MV21" s="76">
        <f t="shared" si="702"/>
        <v>0</v>
      </c>
      <c r="MW21" s="76"/>
      <c r="MX21" s="76">
        <f t="shared" si="703"/>
        <v>0</v>
      </c>
      <c r="MY21" s="77">
        <f t="shared" si="704"/>
        <v>0</v>
      </c>
      <c r="MZ21" s="75">
        <f t="shared" si="705"/>
        <v>0</v>
      </c>
      <c r="NA21" s="76">
        <f t="shared" si="706"/>
        <v>0</v>
      </c>
      <c r="NB21" s="76">
        <f t="shared" si="707"/>
        <v>0</v>
      </c>
      <c r="NC21" s="76">
        <f t="shared" si="708"/>
        <v>0</v>
      </c>
      <c r="ND21" s="76"/>
      <c r="NE21" s="76">
        <f t="shared" si="709"/>
        <v>0</v>
      </c>
      <c r="NF21" s="77">
        <f t="shared" si="710"/>
        <v>0</v>
      </c>
      <c r="NG21" s="75">
        <f t="shared" si="711"/>
        <v>0</v>
      </c>
      <c r="NH21" s="76">
        <f t="shared" si="712"/>
        <v>0</v>
      </c>
      <c r="NI21" s="76">
        <f t="shared" si="713"/>
        <v>0</v>
      </c>
      <c r="NJ21" s="76">
        <f t="shared" si="714"/>
        <v>0</v>
      </c>
      <c r="NK21" s="76"/>
      <c r="NL21" s="76">
        <f t="shared" si="715"/>
        <v>0</v>
      </c>
      <c r="NM21" s="77">
        <f t="shared" si="716"/>
        <v>0</v>
      </c>
      <c r="NN21" s="75">
        <f t="shared" si="717"/>
        <v>0</v>
      </c>
      <c r="NO21" s="76">
        <f t="shared" si="718"/>
        <v>0</v>
      </c>
      <c r="NP21" s="76">
        <f t="shared" si="719"/>
        <v>0</v>
      </c>
      <c r="NQ21" s="76">
        <f t="shared" si="720"/>
        <v>0</v>
      </c>
      <c r="NR21" s="76"/>
      <c r="NS21" s="76">
        <f t="shared" si="721"/>
        <v>0</v>
      </c>
      <c r="NT21" s="77">
        <f t="shared" si="722"/>
        <v>0</v>
      </c>
      <c r="NU21" s="72"/>
      <c r="NV21" s="115">
        <f t="shared" si="835"/>
        <v>0</v>
      </c>
      <c r="NW21" s="115">
        <f t="shared" si="835"/>
        <v>0</v>
      </c>
      <c r="NX21" s="115">
        <f t="shared" si="835"/>
        <v>0</v>
      </c>
      <c r="NY21" s="115">
        <f t="shared" si="835"/>
        <v>0</v>
      </c>
      <c r="NZ21" s="115">
        <f t="shared" si="835"/>
        <v>0</v>
      </c>
      <c r="OA21" s="115">
        <f t="shared" si="835"/>
        <v>0</v>
      </c>
      <c r="OB21" s="115">
        <f t="shared" si="835"/>
        <v>0</v>
      </c>
      <c r="OC21" s="115">
        <f t="shared" si="835"/>
        <v>0</v>
      </c>
      <c r="OD21" s="115">
        <f t="shared" si="835"/>
        <v>0</v>
      </c>
      <c r="OE21" s="115">
        <f t="shared" si="835"/>
        <v>0</v>
      </c>
      <c r="OF21" s="115">
        <f t="shared" si="836"/>
        <v>0</v>
      </c>
      <c r="OG21" s="115">
        <f t="shared" si="836"/>
        <v>0</v>
      </c>
      <c r="OH21" s="115">
        <f t="shared" si="836"/>
        <v>0</v>
      </c>
      <c r="OI21" s="115">
        <f t="shared" si="836"/>
        <v>0</v>
      </c>
      <c r="OJ21" s="115">
        <f t="shared" si="836"/>
        <v>0</v>
      </c>
      <c r="OK21" s="115">
        <f t="shared" si="836"/>
        <v>0</v>
      </c>
      <c r="OL21" s="115">
        <f t="shared" si="836"/>
        <v>0</v>
      </c>
      <c r="OM21" s="115">
        <f t="shared" si="836"/>
        <v>0</v>
      </c>
      <c r="ON21" s="115">
        <f t="shared" si="836"/>
        <v>0</v>
      </c>
      <c r="OO21" s="115">
        <f t="shared" si="836"/>
        <v>0</v>
      </c>
      <c r="OP21" s="115">
        <f t="shared" si="836"/>
        <v>0</v>
      </c>
      <c r="OQ21" s="115">
        <f t="shared" si="837"/>
        <v>0</v>
      </c>
      <c r="OR21" s="115">
        <f t="shared" si="837"/>
        <v>0</v>
      </c>
      <c r="OS21" s="115">
        <f t="shared" si="837"/>
        <v>0</v>
      </c>
      <c r="OT21" s="115">
        <f t="shared" si="837"/>
        <v>0</v>
      </c>
      <c r="OU21" s="115">
        <f t="shared" si="837"/>
        <v>0</v>
      </c>
      <c r="OV21" s="115">
        <f t="shared" si="837"/>
        <v>0</v>
      </c>
      <c r="OW21" s="115">
        <f t="shared" si="837"/>
        <v>0</v>
      </c>
      <c r="OX21" s="115">
        <f t="shared" si="837"/>
        <v>0</v>
      </c>
      <c r="OY21" s="115">
        <f t="shared" si="837"/>
        <v>0</v>
      </c>
      <c r="OZ21" s="115">
        <f t="shared" si="837"/>
        <v>0</v>
      </c>
      <c r="PA21" s="115">
        <f t="shared" si="837"/>
        <v>0</v>
      </c>
      <c r="PB21" s="115">
        <f t="shared" si="837"/>
        <v>0</v>
      </c>
      <c r="PC21" s="115">
        <f t="shared" si="837"/>
        <v>0</v>
      </c>
      <c r="PD21" s="115">
        <f t="shared" si="837"/>
        <v>0</v>
      </c>
      <c r="PE21" s="115">
        <f t="shared" si="837"/>
        <v>0</v>
      </c>
      <c r="PF21" s="115">
        <f t="shared" si="837"/>
        <v>0</v>
      </c>
      <c r="PG21" s="115">
        <f t="shared" si="837"/>
        <v>0</v>
      </c>
      <c r="PH21" s="115">
        <f t="shared" si="837"/>
        <v>0</v>
      </c>
      <c r="PI21" s="115">
        <f t="shared" si="837"/>
        <v>0</v>
      </c>
      <c r="PJ21" s="115">
        <f t="shared" si="837"/>
        <v>0</v>
      </c>
      <c r="PK21" s="115">
        <f t="shared" si="837"/>
        <v>0</v>
      </c>
      <c r="PL21" s="115">
        <f t="shared" si="837"/>
        <v>0</v>
      </c>
      <c r="PM21" s="115">
        <f t="shared" si="837"/>
        <v>0</v>
      </c>
      <c r="PN21" s="115">
        <f t="shared" si="837"/>
        <v>0</v>
      </c>
      <c r="PO21" s="115">
        <f t="shared" si="837"/>
        <v>0</v>
      </c>
      <c r="PP21" s="115">
        <f t="shared" si="837"/>
        <v>0</v>
      </c>
      <c r="PQ21" s="115">
        <f t="shared" si="837"/>
        <v>0</v>
      </c>
      <c r="PR21" s="115">
        <f t="shared" si="837"/>
        <v>0</v>
      </c>
      <c r="PS21" s="115">
        <f t="shared" si="837"/>
        <v>0</v>
      </c>
      <c r="PT21" s="115">
        <f t="shared" si="837"/>
        <v>0</v>
      </c>
      <c r="PU21" s="116">
        <f t="shared" si="830"/>
        <v>0</v>
      </c>
      <c r="PV21" s="116"/>
      <c r="PW21" s="76">
        <f t="shared" si="726"/>
        <v>0</v>
      </c>
      <c r="PX21" s="76">
        <f t="shared" si="727"/>
        <v>0</v>
      </c>
      <c r="PY21" s="76">
        <f t="shared" si="728"/>
        <v>0</v>
      </c>
      <c r="PZ21" s="76">
        <f t="shared" si="729"/>
        <v>0</v>
      </c>
      <c r="QA21" s="76">
        <f t="shared" si="730"/>
        <v>0</v>
      </c>
      <c r="QB21" s="76">
        <f t="shared" si="731"/>
        <v>0</v>
      </c>
      <c r="QC21" s="76">
        <f t="shared" si="732"/>
        <v>0</v>
      </c>
      <c r="QD21" s="76">
        <f t="shared" si="733"/>
        <v>0</v>
      </c>
      <c r="QE21" s="76">
        <f t="shared" si="734"/>
        <v>0</v>
      </c>
      <c r="QF21" s="76">
        <f t="shared" si="735"/>
        <v>0</v>
      </c>
      <c r="QG21" s="76">
        <f t="shared" si="736"/>
        <v>0</v>
      </c>
      <c r="QH21" s="76">
        <f t="shared" si="737"/>
        <v>0</v>
      </c>
      <c r="QI21" s="76">
        <f t="shared" si="738"/>
        <v>0</v>
      </c>
      <c r="QJ21" s="76">
        <f t="shared" si="739"/>
        <v>0</v>
      </c>
      <c r="QK21" s="76">
        <f t="shared" si="740"/>
        <v>0</v>
      </c>
      <c r="QL21" s="76">
        <f t="shared" si="741"/>
        <v>0</v>
      </c>
      <c r="QM21" s="76">
        <f t="shared" si="742"/>
        <v>0</v>
      </c>
      <c r="QN21" s="76">
        <f t="shared" si="743"/>
        <v>0</v>
      </c>
      <c r="QO21" s="76">
        <f t="shared" si="744"/>
        <v>0</v>
      </c>
      <c r="QP21" s="76">
        <f t="shared" si="745"/>
        <v>0</v>
      </c>
      <c r="QQ21" s="76">
        <f t="shared" si="746"/>
        <v>0</v>
      </c>
      <c r="QR21" s="76">
        <f t="shared" si="747"/>
        <v>0</v>
      </c>
      <c r="QS21" s="76">
        <f t="shared" si="748"/>
        <v>0</v>
      </c>
      <c r="QT21" s="76">
        <f t="shared" si="749"/>
        <v>0</v>
      </c>
      <c r="QU21" s="76">
        <f t="shared" si="750"/>
        <v>0</v>
      </c>
      <c r="QV21" s="76">
        <f t="shared" si="751"/>
        <v>0</v>
      </c>
      <c r="QW21" s="76">
        <f t="shared" si="752"/>
        <v>0</v>
      </c>
      <c r="QX21" s="76">
        <f t="shared" si="753"/>
        <v>0</v>
      </c>
      <c r="QY21" s="76">
        <f t="shared" si="754"/>
        <v>0</v>
      </c>
      <c r="QZ21" s="76">
        <f t="shared" si="755"/>
        <v>0</v>
      </c>
      <c r="RA21" s="76">
        <f t="shared" si="756"/>
        <v>0</v>
      </c>
      <c r="RB21" s="76">
        <f t="shared" si="757"/>
        <v>0</v>
      </c>
      <c r="RC21" s="76">
        <f t="shared" si="758"/>
        <v>0</v>
      </c>
      <c r="RD21" s="76">
        <f t="shared" si="759"/>
        <v>0</v>
      </c>
      <c r="RE21" s="76">
        <f t="shared" si="760"/>
        <v>0</v>
      </c>
      <c r="RF21" s="76">
        <f t="shared" si="761"/>
        <v>0</v>
      </c>
      <c r="RG21" s="76">
        <f t="shared" si="762"/>
        <v>0</v>
      </c>
      <c r="RH21" s="76">
        <f t="shared" si="763"/>
        <v>0</v>
      </c>
      <c r="RI21" s="76">
        <f t="shared" si="764"/>
        <v>0</v>
      </c>
      <c r="RJ21" s="76">
        <f t="shared" si="765"/>
        <v>0</v>
      </c>
      <c r="RK21" s="76">
        <f t="shared" si="766"/>
        <v>0</v>
      </c>
      <c r="RL21" s="76">
        <f t="shared" si="767"/>
        <v>0</v>
      </c>
      <c r="RM21" s="76">
        <f t="shared" si="768"/>
        <v>0</v>
      </c>
      <c r="RN21" s="76">
        <f t="shared" si="769"/>
        <v>0</v>
      </c>
      <c r="RO21" s="76">
        <f t="shared" si="770"/>
        <v>0</v>
      </c>
      <c r="RP21" s="76">
        <f t="shared" si="771"/>
        <v>0</v>
      </c>
      <c r="RQ21" s="76">
        <f t="shared" si="772"/>
        <v>0</v>
      </c>
      <c r="RR21" s="76">
        <f t="shared" si="773"/>
        <v>0</v>
      </c>
      <c r="RS21" s="76">
        <f t="shared" si="774"/>
        <v>0</v>
      </c>
      <c r="RT21" s="76">
        <f t="shared" si="775"/>
        <v>0</v>
      </c>
      <c r="RU21" s="76">
        <f t="shared" si="776"/>
        <v>0</v>
      </c>
      <c r="RW21" s="115">
        <f t="shared" si="831"/>
        <v>0</v>
      </c>
      <c r="RX21" s="115">
        <f t="shared" si="777"/>
        <v>0</v>
      </c>
      <c r="RY21" s="115">
        <f t="shared" si="778"/>
        <v>0</v>
      </c>
      <c r="RZ21" s="115">
        <f t="shared" si="779"/>
        <v>0</v>
      </c>
      <c r="SA21" s="115">
        <f t="shared" si="780"/>
        <v>0</v>
      </c>
      <c r="SB21" s="115">
        <f t="shared" si="781"/>
        <v>0</v>
      </c>
      <c r="SC21" s="115">
        <f t="shared" si="782"/>
        <v>0</v>
      </c>
      <c r="SD21" s="115">
        <f t="shared" si="783"/>
        <v>0</v>
      </c>
      <c r="SE21" s="115">
        <f t="shared" si="784"/>
        <v>0</v>
      </c>
      <c r="SF21" s="115">
        <f t="shared" si="785"/>
        <v>0</v>
      </c>
      <c r="SG21" s="115">
        <f t="shared" si="786"/>
        <v>0</v>
      </c>
      <c r="SH21" s="115">
        <f t="shared" si="787"/>
        <v>0</v>
      </c>
      <c r="SI21" s="115">
        <f t="shared" si="788"/>
        <v>0</v>
      </c>
      <c r="SJ21" s="115">
        <f t="shared" si="789"/>
        <v>0</v>
      </c>
      <c r="SK21" s="115">
        <f t="shared" si="790"/>
        <v>0</v>
      </c>
      <c r="SL21" s="115">
        <f t="shared" si="791"/>
        <v>0</v>
      </c>
      <c r="SM21" s="115">
        <f t="shared" si="792"/>
        <v>0</v>
      </c>
      <c r="SN21" s="115">
        <f t="shared" si="793"/>
        <v>0</v>
      </c>
      <c r="SO21" s="115">
        <f t="shared" si="794"/>
        <v>0</v>
      </c>
      <c r="SP21" s="115">
        <f t="shared" si="795"/>
        <v>0</v>
      </c>
      <c r="SQ21" s="115">
        <f t="shared" si="796"/>
        <v>0</v>
      </c>
      <c r="SR21" s="115">
        <f t="shared" si="797"/>
        <v>0</v>
      </c>
      <c r="SS21" s="115">
        <f t="shared" si="798"/>
        <v>0</v>
      </c>
      <c r="ST21" s="115">
        <f t="shared" si="799"/>
        <v>0</v>
      </c>
      <c r="SU21" s="115">
        <f t="shared" si="800"/>
        <v>0</v>
      </c>
      <c r="SV21" s="115">
        <f t="shared" si="801"/>
        <v>0</v>
      </c>
      <c r="SW21" s="115">
        <f t="shared" si="802"/>
        <v>0</v>
      </c>
      <c r="SX21" s="115">
        <f t="shared" si="803"/>
        <v>0</v>
      </c>
      <c r="SY21" s="115">
        <f t="shared" si="804"/>
        <v>0</v>
      </c>
      <c r="SZ21" s="115">
        <f t="shared" si="805"/>
        <v>0</v>
      </c>
      <c r="TA21" s="115">
        <f t="shared" si="806"/>
        <v>0</v>
      </c>
      <c r="TB21" s="115">
        <f t="shared" si="807"/>
        <v>0</v>
      </c>
      <c r="TC21" s="115">
        <f t="shared" si="808"/>
        <v>0</v>
      </c>
      <c r="TD21" s="115">
        <f t="shared" si="809"/>
        <v>0</v>
      </c>
      <c r="TE21" s="115">
        <f t="shared" si="810"/>
        <v>0</v>
      </c>
      <c r="TF21" s="115">
        <f t="shared" si="811"/>
        <v>0</v>
      </c>
      <c r="TG21" s="115">
        <f t="shared" si="812"/>
        <v>0</v>
      </c>
      <c r="TH21" s="115">
        <f t="shared" si="813"/>
        <v>0</v>
      </c>
      <c r="TI21" s="115">
        <f t="shared" si="814"/>
        <v>0</v>
      </c>
      <c r="TJ21" s="115">
        <f t="shared" si="815"/>
        <v>0</v>
      </c>
      <c r="TK21" s="115">
        <f t="shared" si="816"/>
        <v>0</v>
      </c>
      <c r="TL21" s="115">
        <f t="shared" si="817"/>
        <v>0</v>
      </c>
      <c r="TM21" s="115">
        <f t="shared" si="818"/>
        <v>0</v>
      </c>
      <c r="TN21" s="115">
        <f t="shared" si="819"/>
        <v>0</v>
      </c>
      <c r="TO21" s="115">
        <f t="shared" si="820"/>
        <v>0</v>
      </c>
      <c r="TP21" s="115">
        <f t="shared" si="821"/>
        <v>0</v>
      </c>
      <c r="TQ21" s="115">
        <f t="shared" si="822"/>
        <v>0</v>
      </c>
      <c r="TR21" s="115">
        <f t="shared" si="823"/>
        <v>0</v>
      </c>
      <c r="TS21" s="115">
        <f t="shared" si="824"/>
        <v>0</v>
      </c>
      <c r="TT21" s="115">
        <f t="shared" si="825"/>
        <v>0</v>
      </c>
      <c r="TU21" s="115">
        <f t="shared" si="826"/>
        <v>0</v>
      </c>
      <c r="TV21" s="116">
        <f t="shared" si="832"/>
        <v>0</v>
      </c>
    </row>
    <row r="22" spans="1:542" x14ac:dyDescent="0.25">
      <c r="A22" s="68" t="str">
        <f t="shared" si="412"/>
        <v>Anteil 50/70 FN20 VN20</v>
      </c>
      <c r="B22" s="68">
        <f t="shared" si="833"/>
        <v>50</v>
      </c>
      <c r="C22" s="68">
        <f t="shared" si="827"/>
        <v>50</v>
      </c>
      <c r="D22" s="69">
        <v>20</v>
      </c>
      <c r="E22" s="69" t="s">
        <v>1536</v>
      </c>
      <c r="F22" s="68" t="str">
        <f t="shared" si="413"/>
        <v>Sehr geehrter Herr FN20</v>
      </c>
      <c r="H22" s="68" t="str">
        <f t="shared" si="414"/>
        <v>VN20</v>
      </c>
      <c r="J22" s="70" t="s">
        <v>1564</v>
      </c>
      <c r="K22" s="71" t="s">
        <v>1621</v>
      </c>
      <c r="M22" s="68" t="str">
        <f t="shared" si="415"/>
        <v>FN20</v>
      </c>
      <c r="N22" s="69">
        <v>3331</v>
      </c>
      <c r="O22" s="68" t="str">
        <f t="shared" si="416"/>
        <v>Kematen an der Ybbs</v>
      </c>
      <c r="P22" s="72"/>
      <c r="Q22" s="72"/>
      <c r="S22" s="69" t="str">
        <f t="shared" si="828"/>
        <v>VN20.FN20@un.org</v>
      </c>
      <c r="V22" s="68" t="str">
        <f t="shared" si="417"/>
        <v xml:space="preserve">    </v>
      </c>
      <c r="Z22" s="71">
        <v>1</v>
      </c>
      <c r="AA22" s="74">
        <f t="shared" si="418"/>
        <v>0</v>
      </c>
      <c r="AB22" s="75">
        <f t="shared" si="829"/>
        <v>0</v>
      </c>
      <c r="AC22" s="76">
        <v>0</v>
      </c>
      <c r="AD22" s="76">
        <f t="shared" si="419"/>
        <v>0</v>
      </c>
      <c r="AE22" s="76">
        <f t="shared" si="420"/>
        <v>0</v>
      </c>
      <c r="AF22" s="76"/>
      <c r="AG22" s="76">
        <f t="shared" si="421"/>
        <v>0</v>
      </c>
      <c r="AH22" s="77">
        <f t="shared" si="422"/>
        <v>0</v>
      </c>
      <c r="AI22" s="75">
        <f t="shared" si="423"/>
        <v>0</v>
      </c>
      <c r="AJ22" s="76">
        <f t="shared" si="424"/>
        <v>0</v>
      </c>
      <c r="AK22" s="76">
        <f t="shared" si="425"/>
        <v>0</v>
      </c>
      <c r="AL22" s="76">
        <f t="shared" si="426"/>
        <v>0</v>
      </c>
      <c r="AM22" s="76"/>
      <c r="AN22" s="76">
        <f t="shared" si="427"/>
        <v>0</v>
      </c>
      <c r="AO22" s="77">
        <f t="shared" si="428"/>
        <v>0</v>
      </c>
      <c r="AP22" s="75">
        <f t="shared" si="429"/>
        <v>0</v>
      </c>
      <c r="AQ22" s="76">
        <f t="shared" si="430"/>
        <v>0</v>
      </c>
      <c r="AR22" s="76">
        <f t="shared" si="431"/>
        <v>0</v>
      </c>
      <c r="AS22" s="76">
        <f t="shared" si="432"/>
        <v>0</v>
      </c>
      <c r="AT22" s="76"/>
      <c r="AU22" s="76">
        <f t="shared" si="433"/>
        <v>0</v>
      </c>
      <c r="AV22" s="77">
        <f t="shared" si="434"/>
        <v>0</v>
      </c>
      <c r="AW22" s="75">
        <f t="shared" si="435"/>
        <v>0</v>
      </c>
      <c r="AX22" s="76">
        <f t="shared" si="436"/>
        <v>0</v>
      </c>
      <c r="AY22" s="76">
        <f t="shared" si="437"/>
        <v>0</v>
      </c>
      <c r="AZ22" s="76">
        <f t="shared" si="438"/>
        <v>0</v>
      </c>
      <c r="BA22" s="76"/>
      <c r="BB22" s="76">
        <f t="shared" si="439"/>
        <v>0</v>
      </c>
      <c r="BC22" s="77">
        <f t="shared" si="440"/>
        <v>0</v>
      </c>
      <c r="BD22" s="75">
        <f t="shared" si="441"/>
        <v>0</v>
      </c>
      <c r="BE22" s="76">
        <f t="shared" si="442"/>
        <v>0</v>
      </c>
      <c r="BF22" s="76">
        <f t="shared" si="443"/>
        <v>0</v>
      </c>
      <c r="BG22" s="76">
        <f t="shared" si="444"/>
        <v>0</v>
      </c>
      <c r="BH22" s="76"/>
      <c r="BI22" s="76">
        <f t="shared" si="445"/>
        <v>0</v>
      </c>
      <c r="BJ22" s="77">
        <f t="shared" si="446"/>
        <v>0</v>
      </c>
      <c r="BK22" s="75">
        <f t="shared" si="447"/>
        <v>0</v>
      </c>
      <c r="BL22" s="76">
        <f t="shared" si="448"/>
        <v>0</v>
      </c>
      <c r="BM22" s="76">
        <f t="shared" si="449"/>
        <v>0</v>
      </c>
      <c r="BN22" s="76">
        <f t="shared" si="450"/>
        <v>0</v>
      </c>
      <c r="BO22" s="76"/>
      <c r="BP22" s="76">
        <f t="shared" si="451"/>
        <v>0</v>
      </c>
      <c r="BQ22" s="77">
        <f t="shared" si="452"/>
        <v>0</v>
      </c>
      <c r="BR22" s="75">
        <f t="shared" si="453"/>
        <v>0</v>
      </c>
      <c r="BS22" s="76">
        <f t="shared" si="454"/>
        <v>0</v>
      </c>
      <c r="BT22" s="76">
        <f t="shared" si="455"/>
        <v>0</v>
      </c>
      <c r="BU22" s="76">
        <f t="shared" si="456"/>
        <v>0</v>
      </c>
      <c r="BV22" s="76"/>
      <c r="BW22" s="76">
        <f t="shared" si="457"/>
        <v>0</v>
      </c>
      <c r="BX22" s="77">
        <f t="shared" si="458"/>
        <v>0</v>
      </c>
      <c r="BY22" s="75">
        <f t="shared" si="459"/>
        <v>0</v>
      </c>
      <c r="BZ22" s="76">
        <f t="shared" si="460"/>
        <v>0</v>
      </c>
      <c r="CA22" s="76">
        <f t="shared" si="461"/>
        <v>0</v>
      </c>
      <c r="CB22" s="76">
        <f t="shared" si="462"/>
        <v>0</v>
      </c>
      <c r="CC22" s="76"/>
      <c r="CD22" s="76">
        <f t="shared" si="463"/>
        <v>0</v>
      </c>
      <c r="CE22" s="77">
        <f t="shared" si="464"/>
        <v>0</v>
      </c>
      <c r="CF22" s="75">
        <f t="shared" si="465"/>
        <v>0</v>
      </c>
      <c r="CG22" s="76">
        <f t="shared" si="466"/>
        <v>0</v>
      </c>
      <c r="CH22" s="76">
        <f t="shared" si="467"/>
        <v>0</v>
      </c>
      <c r="CI22" s="76">
        <f t="shared" si="468"/>
        <v>0</v>
      </c>
      <c r="CJ22" s="76"/>
      <c r="CK22" s="76">
        <f t="shared" si="469"/>
        <v>0</v>
      </c>
      <c r="CL22" s="77">
        <f t="shared" si="470"/>
        <v>0</v>
      </c>
      <c r="CM22" s="75">
        <f t="shared" si="471"/>
        <v>0</v>
      </c>
      <c r="CN22" s="76">
        <f t="shared" si="472"/>
        <v>0</v>
      </c>
      <c r="CO22" s="76">
        <f t="shared" si="473"/>
        <v>0</v>
      </c>
      <c r="CP22" s="76">
        <f t="shared" si="474"/>
        <v>0</v>
      </c>
      <c r="CQ22" s="76"/>
      <c r="CR22" s="76">
        <f t="shared" si="475"/>
        <v>0</v>
      </c>
      <c r="CS22" s="77">
        <f t="shared" si="476"/>
        <v>0</v>
      </c>
      <c r="CT22" s="75">
        <f t="shared" si="477"/>
        <v>0</v>
      </c>
      <c r="CU22" s="76">
        <f t="shared" si="478"/>
        <v>0</v>
      </c>
      <c r="CV22" s="76">
        <f t="shared" si="479"/>
        <v>0</v>
      </c>
      <c r="CW22" s="76">
        <f t="shared" si="480"/>
        <v>0</v>
      </c>
      <c r="CX22" s="76"/>
      <c r="CY22" s="76">
        <f t="shared" si="481"/>
        <v>0</v>
      </c>
      <c r="CZ22" s="77">
        <f t="shared" si="482"/>
        <v>0</v>
      </c>
      <c r="DA22" s="75">
        <f t="shared" si="483"/>
        <v>0</v>
      </c>
      <c r="DB22" s="76">
        <f t="shared" si="484"/>
        <v>0</v>
      </c>
      <c r="DC22" s="76">
        <f t="shared" si="485"/>
        <v>0</v>
      </c>
      <c r="DD22" s="76">
        <f t="shared" si="486"/>
        <v>0</v>
      </c>
      <c r="DE22" s="76"/>
      <c r="DF22" s="76">
        <f t="shared" si="487"/>
        <v>0</v>
      </c>
      <c r="DG22" s="77">
        <f t="shared" si="488"/>
        <v>0</v>
      </c>
      <c r="DH22" s="75">
        <f t="shared" si="489"/>
        <v>0</v>
      </c>
      <c r="DI22" s="76">
        <f t="shared" si="490"/>
        <v>0</v>
      </c>
      <c r="DJ22" s="76">
        <f t="shared" si="491"/>
        <v>0</v>
      </c>
      <c r="DK22" s="76">
        <f t="shared" si="492"/>
        <v>0</v>
      </c>
      <c r="DL22" s="76"/>
      <c r="DM22" s="76">
        <f t="shared" si="493"/>
        <v>0</v>
      </c>
      <c r="DN22" s="77">
        <f t="shared" si="494"/>
        <v>0</v>
      </c>
      <c r="DO22" s="75">
        <f t="shared" si="495"/>
        <v>0</v>
      </c>
      <c r="DP22" s="76">
        <f t="shared" si="496"/>
        <v>0</v>
      </c>
      <c r="DQ22" s="76">
        <f t="shared" si="497"/>
        <v>0</v>
      </c>
      <c r="DR22" s="76">
        <f t="shared" si="498"/>
        <v>0</v>
      </c>
      <c r="DS22" s="76"/>
      <c r="DT22" s="76">
        <f t="shared" si="499"/>
        <v>0</v>
      </c>
      <c r="DU22" s="77">
        <f t="shared" si="500"/>
        <v>0</v>
      </c>
      <c r="DV22" s="75">
        <f t="shared" si="501"/>
        <v>0</v>
      </c>
      <c r="DW22" s="76">
        <f t="shared" si="502"/>
        <v>0</v>
      </c>
      <c r="DX22" s="76">
        <f t="shared" si="503"/>
        <v>0</v>
      </c>
      <c r="DY22" s="76">
        <f t="shared" si="504"/>
        <v>0</v>
      </c>
      <c r="DZ22" s="76"/>
      <c r="EA22" s="76">
        <f t="shared" si="505"/>
        <v>0</v>
      </c>
      <c r="EB22" s="77">
        <f t="shared" si="506"/>
        <v>0</v>
      </c>
      <c r="EC22" s="75">
        <f t="shared" si="507"/>
        <v>0</v>
      </c>
      <c r="ED22" s="76">
        <f t="shared" si="508"/>
        <v>0</v>
      </c>
      <c r="EE22" s="76">
        <f t="shared" si="509"/>
        <v>0</v>
      </c>
      <c r="EF22" s="76">
        <f t="shared" si="510"/>
        <v>0</v>
      </c>
      <c r="EG22" s="76"/>
      <c r="EH22" s="76">
        <f t="shared" si="511"/>
        <v>0</v>
      </c>
      <c r="EI22" s="77">
        <f t="shared" si="512"/>
        <v>0</v>
      </c>
      <c r="EJ22" s="75">
        <f t="shared" si="513"/>
        <v>0</v>
      </c>
      <c r="EK22" s="76">
        <f t="shared" si="514"/>
        <v>0</v>
      </c>
      <c r="EL22" s="76">
        <f t="shared" si="515"/>
        <v>0</v>
      </c>
      <c r="EM22" s="76">
        <f t="shared" si="516"/>
        <v>0</v>
      </c>
      <c r="EN22" s="76"/>
      <c r="EO22" s="76">
        <f t="shared" si="517"/>
        <v>0</v>
      </c>
      <c r="EP22" s="77">
        <f t="shared" si="518"/>
        <v>0</v>
      </c>
      <c r="EQ22" s="75">
        <f t="shared" si="519"/>
        <v>0</v>
      </c>
      <c r="ER22" s="76">
        <f t="shared" si="520"/>
        <v>0</v>
      </c>
      <c r="ES22" s="76">
        <f t="shared" si="521"/>
        <v>0</v>
      </c>
      <c r="ET22" s="76">
        <f t="shared" si="522"/>
        <v>0</v>
      </c>
      <c r="EU22" s="76"/>
      <c r="EV22" s="76">
        <f t="shared" si="523"/>
        <v>0</v>
      </c>
      <c r="EW22" s="77">
        <f t="shared" si="524"/>
        <v>0</v>
      </c>
      <c r="EX22" s="75">
        <f t="shared" si="525"/>
        <v>0</v>
      </c>
      <c r="EY22" s="76">
        <f t="shared" si="526"/>
        <v>0</v>
      </c>
      <c r="EZ22" s="76">
        <f t="shared" si="527"/>
        <v>0</v>
      </c>
      <c r="FA22" s="76">
        <f t="shared" si="528"/>
        <v>0</v>
      </c>
      <c r="FB22" s="76"/>
      <c r="FC22" s="76">
        <f t="shared" si="529"/>
        <v>0</v>
      </c>
      <c r="FD22" s="77">
        <f t="shared" si="530"/>
        <v>0</v>
      </c>
      <c r="FE22" s="75">
        <f t="shared" si="531"/>
        <v>0</v>
      </c>
      <c r="FF22" s="76">
        <f t="shared" si="532"/>
        <v>0</v>
      </c>
      <c r="FG22" s="76">
        <f t="shared" si="533"/>
        <v>0</v>
      </c>
      <c r="FH22" s="76">
        <f t="shared" si="534"/>
        <v>0</v>
      </c>
      <c r="FI22" s="76"/>
      <c r="FJ22" s="76">
        <f t="shared" si="535"/>
        <v>0</v>
      </c>
      <c r="FK22" s="77">
        <f t="shared" si="536"/>
        <v>0</v>
      </c>
      <c r="FL22" s="75">
        <f t="shared" si="537"/>
        <v>0</v>
      </c>
      <c r="FM22" s="76">
        <f t="shared" si="538"/>
        <v>0</v>
      </c>
      <c r="FN22" s="76">
        <f t="shared" si="539"/>
        <v>0</v>
      </c>
      <c r="FO22" s="76">
        <f t="shared" si="540"/>
        <v>0</v>
      </c>
      <c r="FP22" s="76"/>
      <c r="FQ22" s="76">
        <f t="shared" si="541"/>
        <v>0</v>
      </c>
      <c r="FR22" s="77">
        <f t="shared" si="542"/>
        <v>0</v>
      </c>
      <c r="FS22" s="75">
        <f t="shared" si="543"/>
        <v>0</v>
      </c>
      <c r="FT22" s="76">
        <f t="shared" si="544"/>
        <v>0</v>
      </c>
      <c r="FU22" s="76">
        <f t="shared" si="545"/>
        <v>0</v>
      </c>
      <c r="FV22" s="76">
        <f t="shared" si="546"/>
        <v>0</v>
      </c>
      <c r="FW22" s="76"/>
      <c r="FX22" s="76">
        <f t="shared" si="547"/>
        <v>0</v>
      </c>
      <c r="FY22" s="77">
        <f t="shared" si="548"/>
        <v>0</v>
      </c>
      <c r="FZ22" s="75">
        <f t="shared" si="549"/>
        <v>0</v>
      </c>
      <c r="GA22" s="76">
        <f t="shared" si="550"/>
        <v>0</v>
      </c>
      <c r="GB22" s="76">
        <f t="shared" si="551"/>
        <v>0</v>
      </c>
      <c r="GC22" s="76">
        <f t="shared" si="552"/>
        <v>0</v>
      </c>
      <c r="GD22" s="76"/>
      <c r="GE22" s="76">
        <f t="shared" si="553"/>
        <v>0</v>
      </c>
      <c r="GF22" s="77">
        <f t="shared" si="554"/>
        <v>0</v>
      </c>
      <c r="GG22" s="75">
        <f t="shared" si="555"/>
        <v>0</v>
      </c>
      <c r="GH22" s="76">
        <f t="shared" si="556"/>
        <v>0</v>
      </c>
      <c r="GI22" s="76">
        <f t="shared" si="557"/>
        <v>0</v>
      </c>
      <c r="GJ22" s="76">
        <f t="shared" si="558"/>
        <v>0</v>
      </c>
      <c r="GK22" s="76"/>
      <c r="GL22" s="76">
        <f t="shared" si="559"/>
        <v>0</v>
      </c>
      <c r="GM22" s="77">
        <f t="shared" si="560"/>
        <v>0</v>
      </c>
      <c r="GN22" s="75">
        <f t="shared" si="561"/>
        <v>0</v>
      </c>
      <c r="GO22" s="76">
        <f t="shared" si="562"/>
        <v>0</v>
      </c>
      <c r="GP22" s="76">
        <f t="shared" si="563"/>
        <v>0</v>
      </c>
      <c r="GQ22" s="76">
        <f t="shared" si="564"/>
        <v>0</v>
      </c>
      <c r="GR22" s="76"/>
      <c r="GS22" s="76">
        <f t="shared" si="565"/>
        <v>0</v>
      </c>
      <c r="GT22" s="77">
        <f t="shared" si="566"/>
        <v>0</v>
      </c>
      <c r="GU22" s="75">
        <f t="shared" si="567"/>
        <v>0</v>
      </c>
      <c r="GV22" s="76">
        <f t="shared" si="568"/>
        <v>0</v>
      </c>
      <c r="GW22" s="76">
        <f t="shared" si="569"/>
        <v>0</v>
      </c>
      <c r="GX22" s="76">
        <f t="shared" si="570"/>
        <v>0</v>
      </c>
      <c r="GY22" s="76"/>
      <c r="GZ22" s="76">
        <f t="shared" si="571"/>
        <v>0</v>
      </c>
      <c r="HA22" s="77">
        <f t="shared" si="572"/>
        <v>0</v>
      </c>
      <c r="HB22" s="75">
        <f t="shared" si="573"/>
        <v>0</v>
      </c>
      <c r="HC22" s="76">
        <f t="shared" si="574"/>
        <v>0</v>
      </c>
      <c r="HD22" s="76">
        <f t="shared" si="575"/>
        <v>0</v>
      </c>
      <c r="HE22" s="76">
        <f t="shared" si="576"/>
        <v>0</v>
      </c>
      <c r="HF22" s="76"/>
      <c r="HG22" s="76">
        <f t="shared" si="577"/>
        <v>0</v>
      </c>
      <c r="HH22" s="77">
        <f t="shared" si="578"/>
        <v>0</v>
      </c>
      <c r="HI22" s="75">
        <f t="shared" si="579"/>
        <v>0</v>
      </c>
      <c r="HJ22" s="76">
        <f t="shared" si="580"/>
        <v>0</v>
      </c>
      <c r="HK22" s="76">
        <f t="shared" si="581"/>
        <v>0</v>
      </c>
      <c r="HL22" s="76">
        <f t="shared" si="582"/>
        <v>0</v>
      </c>
      <c r="HM22" s="76"/>
      <c r="HN22" s="76">
        <f t="shared" si="583"/>
        <v>0</v>
      </c>
      <c r="HO22" s="77">
        <f t="shared" si="584"/>
        <v>0</v>
      </c>
      <c r="HP22" s="75">
        <f t="shared" si="585"/>
        <v>0</v>
      </c>
      <c r="HQ22" s="76">
        <f t="shared" si="586"/>
        <v>0</v>
      </c>
      <c r="HR22" s="76">
        <f t="shared" si="587"/>
        <v>0</v>
      </c>
      <c r="HS22" s="76">
        <f t="shared" si="588"/>
        <v>0</v>
      </c>
      <c r="HT22" s="76"/>
      <c r="HU22" s="76">
        <f t="shared" si="589"/>
        <v>0</v>
      </c>
      <c r="HV22" s="77">
        <f t="shared" si="590"/>
        <v>0</v>
      </c>
      <c r="HW22" s="75">
        <f t="shared" si="591"/>
        <v>0</v>
      </c>
      <c r="HX22" s="76">
        <f t="shared" si="592"/>
        <v>0</v>
      </c>
      <c r="HY22" s="76">
        <f t="shared" si="593"/>
        <v>0</v>
      </c>
      <c r="HZ22" s="76">
        <f t="shared" si="594"/>
        <v>0</v>
      </c>
      <c r="IA22" s="76"/>
      <c r="IB22" s="76">
        <f t="shared" si="595"/>
        <v>0</v>
      </c>
      <c r="IC22" s="77">
        <f t="shared" si="596"/>
        <v>0</v>
      </c>
      <c r="ID22" s="75">
        <f t="shared" si="597"/>
        <v>0</v>
      </c>
      <c r="IE22" s="76">
        <f t="shared" si="598"/>
        <v>0</v>
      </c>
      <c r="IF22" s="76">
        <f t="shared" si="599"/>
        <v>0</v>
      </c>
      <c r="IG22" s="76">
        <f t="shared" si="600"/>
        <v>0</v>
      </c>
      <c r="IH22" s="76"/>
      <c r="II22" s="76">
        <f t="shared" si="601"/>
        <v>0</v>
      </c>
      <c r="IJ22" s="77">
        <f t="shared" si="602"/>
        <v>0</v>
      </c>
      <c r="IK22" s="75">
        <f t="shared" si="603"/>
        <v>0</v>
      </c>
      <c r="IL22" s="76">
        <f t="shared" si="604"/>
        <v>0</v>
      </c>
      <c r="IM22" s="76">
        <f t="shared" si="605"/>
        <v>0</v>
      </c>
      <c r="IN22" s="76">
        <f t="shared" si="606"/>
        <v>0</v>
      </c>
      <c r="IO22" s="76"/>
      <c r="IP22" s="76">
        <f t="shared" si="607"/>
        <v>0</v>
      </c>
      <c r="IQ22" s="77">
        <f t="shared" si="608"/>
        <v>0</v>
      </c>
      <c r="IR22" s="75">
        <f t="shared" si="609"/>
        <v>0</v>
      </c>
      <c r="IS22" s="76">
        <f t="shared" si="610"/>
        <v>0</v>
      </c>
      <c r="IT22" s="76">
        <f t="shared" si="611"/>
        <v>0</v>
      </c>
      <c r="IU22" s="76">
        <f t="shared" si="612"/>
        <v>0</v>
      </c>
      <c r="IV22" s="76"/>
      <c r="IW22" s="76">
        <f t="shared" si="613"/>
        <v>0</v>
      </c>
      <c r="IX22" s="77">
        <f t="shared" si="614"/>
        <v>0</v>
      </c>
      <c r="IY22" s="75">
        <f t="shared" si="615"/>
        <v>0</v>
      </c>
      <c r="IZ22" s="76">
        <f t="shared" si="616"/>
        <v>0</v>
      </c>
      <c r="JA22" s="76">
        <f t="shared" si="617"/>
        <v>0</v>
      </c>
      <c r="JB22" s="76">
        <f t="shared" si="618"/>
        <v>0</v>
      </c>
      <c r="JC22" s="76"/>
      <c r="JD22" s="76">
        <f t="shared" si="619"/>
        <v>0</v>
      </c>
      <c r="JE22" s="77">
        <f t="shared" si="620"/>
        <v>0</v>
      </c>
      <c r="JF22" s="75">
        <f t="shared" si="621"/>
        <v>0</v>
      </c>
      <c r="JG22" s="76">
        <f t="shared" si="622"/>
        <v>0</v>
      </c>
      <c r="JH22" s="76">
        <f t="shared" si="623"/>
        <v>0</v>
      </c>
      <c r="JI22" s="76">
        <f t="shared" si="624"/>
        <v>0</v>
      </c>
      <c r="JJ22" s="76"/>
      <c r="JK22" s="76">
        <f t="shared" si="625"/>
        <v>0</v>
      </c>
      <c r="JL22" s="77">
        <f t="shared" si="626"/>
        <v>0</v>
      </c>
      <c r="JM22" s="75">
        <f t="shared" si="627"/>
        <v>0</v>
      </c>
      <c r="JN22" s="76">
        <f t="shared" si="628"/>
        <v>0</v>
      </c>
      <c r="JO22" s="76">
        <f t="shared" si="629"/>
        <v>0</v>
      </c>
      <c r="JP22" s="76">
        <f t="shared" si="630"/>
        <v>0</v>
      </c>
      <c r="JQ22" s="76"/>
      <c r="JR22" s="76">
        <f t="shared" si="631"/>
        <v>0</v>
      </c>
      <c r="JS22" s="77">
        <f t="shared" si="632"/>
        <v>0</v>
      </c>
      <c r="JT22" s="75">
        <f t="shared" si="633"/>
        <v>0</v>
      </c>
      <c r="JU22" s="76">
        <f t="shared" si="634"/>
        <v>0</v>
      </c>
      <c r="JV22" s="76">
        <f t="shared" si="635"/>
        <v>0</v>
      </c>
      <c r="JW22" s="76">
        <f t="shared" si="636"/>
        <v>0</v>
      </c>
      <c r="JX22" s="76"/>
      <c r="JY22" s="76">
        <f t="shared" si="637"/>
        <v>0</v>
      </c>
      <c r="JZ22" s="77">
        <f t="shared" si="638"/>
        <v>0</v>
      </c>
      <c r="KA22" s="75">
        <f t="shared" si="639"/>
        <v>0</v>
      </c>
      <c r="KB22" s="76">
        <f t="shared" si="640"/>
        <v>0</v>
      </c>
      <c r="KC22" s="76">
        <f t="shared" si="641"/>
        <v>0</v>
      </c>
      <c r="KD22" s="76">
        <f t="shared" si="642"/>
        <v>0</v>
      </c>
      <c r="KE22" s="76"/>
      <c r="KF22" s="76">
        <f t="shared" si="643"/>
        <v>0</v>
      </c>
      <c r="KG22" s="77">
        <f t="shared" si="644"/>
        <v>0</v>
      </c>
      <c r="KH22" s="75">
        <f t="shared" si="645"/>
        <v>0</v>
      </c>
      <c r="KI22" s="76">
        <f t="shared" si="646"/>
        <v>0</v>
      </c>
      <c r="KJ22" s="76">
        <f t="shared" si="647"/>
        <v>0</v>
      </c>
      <c r="KK22" s="76">
        <f t="shared" si="648"/>
        <v>0</v>
      </c>
      <c r="KL22" s="76"/>
      <c r="KM22" s="76">
        <f t="shared" si="649"/>
        <v>0</v>
      </c>
      <c r="KN22" s="77">
        <f t="shared" si="650"/>
        <v>0</v>
      </c>
      <c r="KO22" s="75">
        <f t="shared" si="651"/>
        <v>0</v>
      </c>
      <c r="KP22" s="76">
        <f t="shared" si="652"/>
        <v>0</v>
      </c>
      <c r="KQ22" s="76">
        <f t="shared" si="653"/>
        <v>0</v>
      </c>
      <c r="KR22" s="76">
        <f t="shared" si="654"/>
        <v>0</v>
      </c>
      <c r="KS22" s="76"/>
      <c r="KT22" s="76">
        <f t="shared" si="655"/>
        <v>0</v>
      </c>
      <c r="KU22" s="77">
        <f t="shared" si="656"/>
        <v>0</v>
      </c>
      <c r="KV22" s="75">
        <f t="shared" si="657"/>
        <v>0</v>
      </c>
      <c r="KW22" s="76">
        <f t="shared" si="658"/>
        <v>0</v>
      </c>
      <c r="KX22" s="76">
        <f t="shared" si="659"/>
        <v>0</v>
      </c>
      <c r="KY22" s="76">
        <f t="shared" si="660"/>
        <v>0</v>
      </c>
      <c r="KZ22" s="76"/>
      <c r="LA22" s="76">
        <f t="shared" si="661"/>
        <v>0</v>
      </c>
      <c r="LB22" s="77">
        <f t="shared" si="662"/>
        <v>0</v>
      </c>
      <c r="LC22" s="75">
        <f t="shared" si="663"/>
        <v>0</v>
      </c>
      <c r="LD22" s="76">
        <f t="shared" si="664"/>
        <v>0</v>
      </c>
      <c r="LE22" s="76">
        <f t="shared" si="665"/>
        <v>0</v>
      </c>
      <c r="LF22" s="76">
        <f t="shared" si="666"/>
        <v>0</v>
      </c>
      <c r="LG22" s="76"/>
      <c r="LH22" s="76">
        <f t="shared" si="667"/>
        <v>0</v>
      </c>
      <c r="LI22" s="77">
        <f t="shared" si="668"/>
        <v>0</v>
      </c>
      <c r="LJ22" s="75">
        <f t="shared" si="669"/>
        <v>0</v>
      </c>
      <c r="LK22" s="76">
        <f t="shared" si="670"/>
        <v>0</v>
      </c>
      <c r="LL22" s="76">
        <f t="shared" si="671"/>
        <v>0</v>
      </c>
      <c r="LM22" s="76">
        <f t="shared" si="672"/>
        <v>0</v>
      </c>
      <c r="LN22" s="76"/>
      <c r="LO22" s="76">
        <f t="shared" si="673"/>
        <v>0</v>
      </c>
      <c r="LP22" s="77">
        <f t="shared" si="674"/>
        <v>0</v>
      </c>
      <c r="LQ22" s="75">
        <f t="shared" si="675"/>
        <v>0</v>
      </c>
      <c r="LR22" s="76">
        <f t="shared" si="676"/>
        <v>0</v>
      </c>
      <c r="LS22" s="76">
        <f t="shared" si="677"/>
        <v>0</v>
      </c>
      <c r="LT22" s="76">
        <f t="shared" si="678"/>
        <v>0</v>
      </c>
      <c r="LU22" s="76"/>
      <c r="LV22" s="76">
        <f t="shared" si="679"/>
        <v>0</v>
      </c>
      <c r="LW22" s="77">
        <f t="shared" si="680"/>
        <v>0</v>
      </c>
      <c r="LX22" s="75">
        <f t="shared" si="681"/>
        <v>0</v>
      </c>
      <c r="LY22" s="76">
        <f t="shared" si="682"/>
        <v>0</v>
      </c>
      <c r="LZ22" s="76">
        <f t="shared" si="683"/>
        <v>0</v>
      </c>
      <c r="MA22" s="76">
        <f t="shared" si="684"/>
        <v>0</v>
      </c>
      <c r="MB22" s="76"/>
      <c r="MC22" s="76">
        <f t="shared" si="685"/>
        <v>0</v>
      </c>
      <c r="MD22" s="77">
        <f t="shared" si="686"/>
        <v>0</v>
      </c>
      <c r="ME22" s="75">
        <f t="shared" si="687"/>
        <v>0</v>
      </c>
      <c r="MF22" s="76">
        <f t="shared" si="688"/>
        <v>0</v>
      </c>
      <c r="MG22" s="76">
        <f t="shared" si="689"/>
        <v>0</v>
      </c>
      <c r="MH22" s="76">
        <f t="shared" si="690"/>
        <v>0</v>
      </c>
      <c r="MI22" s="76"/>
      <c r="MJ22" s="76">
        <f t="shared" si="691"/>
        <v>0</v>
      </c>
      <c r="MK22" s="77">
        <f t="shared" si="692"/>
        <v>0</v>
      </c>
      <c r="ML22" s="75">
        <f t="shared" si="693"/>
        <v>0</v>
      </c>
      <c r="MM22" s="76">
        <f t="shared" si="694"/>
        <v>0</v>
      </c>
      <c r="MN22" s="76">
        <f t="shared" si="695"/>
        <v>0</v>
      </c>
      <c r="MO22" s="76">
        <f t="shared" si="696"/>
        <v>0</v>
      </c>
      <c r="MP22" s="76"/>
      <c r="MQ22" s="76">
        <f t="shared" si="697"/>
        <v>0</v>
      </c>
      <c r="MR22" s="77">
        <f t="shared" si="698"/>
        <v>0</v>
      </c>
      <c r="MS22" s="75">
        <f t="shared" si="699"/>
        <v>0</v>
      </c>
      <c r="MT22" s="76">
        <f t="shared" si="700"/>
        <v>0</v>
      </c>
      <c r="MU22" s="76">
        <f t="shared" si="701"/>
        <v>0</v>
      </c>
      <c r="MV22" s="76">
        <f t="shared" si="702"/>
        <v>0</v>
      </c>
      <c r="MW22" s="76"/>
      <c r="MX22" s="76">
        <f t="shared" si="703"/>
        <v>0</v>
      </c>
      <c r="MY22" s="77">
        <f t="shared" si="704"/>
        <v>0</v>
      </c>
      <c r="MZ22" s="75">
        <f t="shared" si="705"/>
        <v>0</v>
      </c>
      <c r="NA22" s="76">
        <f t="shared" si="706"/>
        <v>0</v>
      </c>
      <c r="NB22" s="76">
        <f t="shared" si="707"/>
        <v>0</v>
      </c>
      <c r="NC22" s="76">
        <f t="shared" si="708"/>
        <v>0</v>
      </c>
      <c r="ND22" s="76"/>
      <c r="NE22" s="76">
        <f t="shared" si="709"/>
        <v>0</v>
      </c>
      <c r="NF22" s="77">
        <f t="shared" si="710"/>
        <v>0</v>
      </c>
      <c r="NG22" s="75">
        <f t="shared" si="711"/>
        <v>0</v>
      </c>
      <c r="NH22" s="76">
        <f t="shared" si="712"/>
        <v>0</v>
      </c>
      <c r="NI22" s="76">
        <f t="shared" si="713"/>
        <v>0</v>
      </c>
      <c r="NJ22" s="76">
        <f t="shared" si="714"/>
        <v>0</v>
      </c>
      <c r="NK22" s="76"/>
      <c r="NL22" s="76">
        <f t="shared" si="715"/>
        <v>0</v>
      </c>
      <c r="NM22" s="77">
        <f t="shared" si="716"/>
        <v>0</v>
      </c>
      <c r="NN22" s="75">
        <f t="shared" si="717"/>
        <v>0</v>
      </c>
      <c r="NO22" s="76">
        <f t="shared" si="718"/>
        <v>0</v>
      </c>
      <c r="NP22" s="76">
        <f t="shared" si="719"/>
        <v>0</v>
      </c>
      <c r="NQ22" s="76">
        <f t="shared" si="720"/>
        <v>0</v>
      </c>
      <c r="NR22" s="76"/>
      <c r="NS22" s="76">
        <f t="shared" si="721"/>
        <v>0</v>
      </c>
      <c r="NT22" s="77">
        <f t="shared" si="722"/>
        <v>0</v>
      </c>
      <c r="NU22" s="79"/>
      <c r="NV22" s="115">
        <f t="shared" si="835"/>
        <v>0</v>
      </c>
      <c r="NW22" s="115">
        <f t="shared" si="835"/>
        <v>0</v>
      </c>
      <c r="NX22" s="115">
        <f t="shared" si="835"/>
        <v>0</v>
      </c>
      <c r="NY22" s="115">
        <f t="shared" si="835"/>
        <v>0</v>
      </c>
      <c r="NZ22" s="115">
        <f t="shared" si="835"/>
        <v>0</v>
      </c>
      <c r="OA22" s="115">
        <f t="shared" si="835"/>
        <v>0</v>
      </c>
      <c r="OB22" s="115">
        <f t="shared" si="835"/>
        <v>0</v>
      </c>
      <c r="OC22" s="115">
        <f t="shared" si="835"/>
        <v>0</v>
      </c>
      <c r="OD22" s="115">
        <f t="shared" si="835"/>
        <v>0</v>
      </c>
      <c r="OE22" s="115">
        <f t="shared" si="835"/>
        <v>0</v>
      </c>
      <c r="OF22" s="115">
        <f t="shared" si="836"/>
        <v>0</v>
      </c>
      <c r="OG22" s="115">
        <f t="shared" si="836"/>
        <v>0</v>
      </c>
      <c r="OH22" s="115">
        <f t="shared" si="836"/>
        <v>0</v>
      </c>
      <c r="OI22" s="115">
        <f t="shared" si="836"/>
        <v>0</v>
      </c>
      <c r="OJ22" s="115">
        <f t="shared" si="836"/>
        <v>0</v>
      </c>
      <c r="OK22" s="115">
        <f t="shared" si="836"/>
        <v>0</v>
      </c>
      <c r="OL22" s="115">
        <f t="shared" si="836"/>
        <v>0</v>
      </c>
      <c r="OM22" s="115">
        <f t="shared" si="836"/>
        <v>0</v>
      </c>
      <c r="ON22" s="115">
        <f t="shared" si="836"/>
        <v>0</v>
      </c>
      <c r="OO22" s="115">
        <f t="shared" si="836"/>
        <v>0</v>
      </c>
      <c r="OP22" s="115">
        <f t="shared" si="836"/>
        <v>0</v>
      </c>
      <c r="OQ22" s="115">
        <f t="shared" si="837"/>
        <v>0</v>
      </c>
      <c r="OR22" s="115">
        <f t="shared" si="837"/>
        <v>0</v>
      </c>
      <c r="OS22" s="115">
        <f t="shared" si="837"/>
        <v>0</v>
      </c>
      <c r="OT22" s="115">
        <f t="shared" si="837"/>
        <v>0</v>
      </c>
      <c r="OU22" s="115">
        <f t="shared" si="837"/>
        <v>0</v>
      </c>
      <c r="OV22" s="115">
        <f t="shared" si="837"/>
        <v>0</v>
      </c>
      <c r="OW22" s="115">
        <f t="shared" si="837"/>
        <v>0</v>
      </c>
      <c r="OX22" s="115">
        <f t="shared" si="837"/>
        <v>0</v>
      </c>
      <c r="OY22" s="115">
        <f t="shared" si="837"/>
        <v>0</v>
      </c>
      <c r="OZ22" s="115">
        <f t="shared" si="837"/>
        <v>0</v>
      </c>
      <c r="PA22" s="115">
        <f t="shared" si="837"/>
        <v>0</v>
      </c>
      <c r="PB22" s="115">
        <f t="shared" si="837"/>
        <v>0</v>
      </c>
      <c r="PC22" s="115">
        <f t="shared" si="837"/>
        <v>0</v>
      </c>
      <c r="PD22" s="115">
        <f t="shared" si="837"/>
        <v>0</v>
      </c>
      <c r="PE22" s="115">
        <f t="shared" si="837"/>
        <v>0</v>
      </c>
      <c r="PF22" s="115">
        <f t="shared" si="837"/>
        <v>0</v>
      </c>
      <c r="PG22" s="115">
        <f t="shared" si="837"/>
        <v>0</v>
      </c>
      <c r="PH22" s="115">
        <f t="shared" si="837"/>
        <v>0</v>
      </c>
      <c r="PI22" s="115">
        <f t="shared" si="837"/>
        <v>0</v>
      </c>
      <c r="PJ22" s="115">
        <f t="shared" si="837"/>
        <v>0</v>
      </c>
      <c r="PK22" s="115">
        <f t="shared" si="837"/>
        <v>0</v>
      </c>
      <c r="PL22" s="115">
        <f t="shared" si="837"/>
        <v>0</v>
      </c>
      <c r="PM22" s="115">
        <f t="shared" si="837"/>
        <v>0</v>
      </c>
      <c r="PN22" s="115">
        <f t="shared" si="837"/>
        <v>0</v>
      </c>
      <c r="PO22" s="115">
        <f t="shared" si="837"/>
        <v>0</v>
      </c>
      <c r="PP22" s="115">
        <f t="shared" si="837"/>
        <v>0</v>
      </c>
      <c r="PQ22" s="115">
        <f t="shared" si="837"/>
        <v>0</v>
      </c>
      <c r="PR22" s="115">
        <f t="shared" si="837"/>
        <v>0</v>
      </c>
      <c r="PS22" s="115">
        <f t="shared" si="837"/>
        <v>0</v>
      </c>
      <c r="PT22" s="115">
        <f t="shared" si="837"/>
        <v>0</v>
      </c>
      <c r="PU22" s="116">
        <f t="shared" si="830"/>
        <v>0</v>
      </c>
      <c r="PV22" s="116"/>
      <c r="PW22" s="76">
        <f t="shared" si="726"/>
        <v>0</v>
      </c>
      <c r="PX22" s="76">
        <f t="shared" si="727"/>
        <v>0</v>
      </c>
      <c r="PY22" s="76">
        <f t="shared" si="728"/>
        <v>0</v>
      </c>
      <c r="PZ22" s="76">
        <f t="shared" si="729"/>
        <v>0</v>
      </c>
      <c r="QA22" s="76">
        <f t="shared" si="730"/>
        <v>0</v>
      </c>
      <c r="QB22" s="76">
        <f t="shared" si="731"/>
        <v>0</v>
      </c>
      <c r="QC22" s="76">
        <f t="shared" si="732"/>
        <v>0</v>
      </c>
      <c r="QD22" s="76">
        <f t="shared" si="733"/>
        <v>0</v>
      </c>
      <c r="QE22" s="76">
        <f t="shared" si="734"/>
        <v>0</v>
      </c>
      <c r="QF22" s="76">
        <f t="shared" si="735"/>
        <v>0</v>
      </c>
      <c r="QG22" s="76">
        <f t="shared" si="736"/>
        <v>0</v>
      </c>
      <c r="QH22" s="76">
        <f t="shared" si="737"/>
        <v>0</v>
      </c>
      <c r="QI22" s="76">
        <f t="shared" si="738"/>
        <v>0</v>
      </c>
      <c r="QJ22" s="76">
        <f t="shared" si="739"/>
        <v>0</v>
      </c>
      <c r="QK22" s="76">
        <f t="shared" si="740"/>
        <v>0</v>
      </c>
      <c r="QL22" s="76">
        <f t="shared" si="741"/>
        <v>0</v>
      </c>
      <c r="QM22" s="76">
        <f t="shared" si="742"/>
        <v>0</v>
      </c>
      <c r="QN22" s="76">
        <f t="shared" si="743"/>
        <v>0</v>
      </c>
      <c r="QO22" s="76">
        <f t="shared" si="744"/>
        <v>0</v>
      </c>
      <c r="QP22" s="76">
        <f t="shared" si="745"/>
        <v>0</v>
      </c>
      <c r="QQ22" s="76">
        <f t="shared" si="746"/>
        <v>0</v>
      </c>
      <c r="QR22" s="76">
        <f t="shared" si="747"/>
        <v>0</v>
      </c>
      <c r="QS22" s="76">
        <f t="shared" si="748"/>
        <v>0</v>
      </c>
      <c r="QT22" s="76">
        <f t="shared" si="749"/>
        <v>0</v>
      </c>
      <c r="QU22" s="76">
        <f t="shared" si="750"/>
        <v>0</v>
      </c>
      <c r="QV22" s="76">
        <f t="shared" si="751"/>
        <v>0</v>
      </c>
      <c r="QW22" s="76">
        <f t="shared" si="752"/>
        <v>0</v>
      </c>
      <c r="QX22" s="76">
        <f t="shared" si="753"/>
        <v>0</v>
      </c>
      <c r="QY22" s="76">
        <f t="shared" si="754"/>
        <v>0</v>
      </c>
      <c r="QZ22" s="76">
        <f t="shared" si="755"/>
        <v>0</v>
      </c>
      <c r="RA22" s="76">
        <f t="shared" si="756"/>
        <v>0</v>
      </c>
      <c r="RB22" s="76">
        <f t="shared" si="757"/>
        <v>0</v>
      </c>
      <c r="RC22" s="76">
        <f t="shared" si="758"/>
        <v>0</v>
      </c>
      <c r="RD22" s="76">
        <f t="shared" si="759"/>
        <v>0</v>
      </c>
      <c r="RE22" s="76">
        <f t="shared" si="760"/>
        <v>0</v>
      </c>
      <c r="RF22" s="76">
        <f t="shared" si="761"/>
        <v>0</v>
      </c>
      <c r="RG22" s="76">
        <f t="shared" si="762"/>
        <v>0</v>
      </c>
      <c r="RH22" s="76">
        <f t="shared" si="763"/>
        <v>0</v>
      </c>
      <c r="RI22" s="76">
        <f t="shared" si="764"/>
        <v>0</v>
      </c>
      <c r="RJ22" s="76">
        <f t="shared" si="765"/>
        <v>0</v>
      </c>
      <c r="RK22" s="76">
        <f t="shared" si="766"/>
        <v>0</v>
      </c>
      <c r="RL22" s="76">
        <f t="shared" si="767"/>
        <v>0</v>
      </c>
      <c r="RM22" s="76">
        <f t="shared" si="768"/>
        <v>0</v>
      </c>
      <c r="RN22" s="76">
        <f t="shared" si="769"/>
        <v>0</v>
      </c>
      <c r="RO22" s="76">
        <f t="shared" si="770"/>
        <v>0</v>
      </c>
      <c r="RP22" s="76">
        <f t="shared" si="771"/>
        <v>0</v>
      </c>
      <c r="RQ22" s="76">
        <f t="shared" si="772"/>
        <v>0</v>
      </c>
      <c r="RR22" s="76">
        <f t="shared" si="773"/>
        <v>0</v>
      </c>
      <c r="RS22" s="76">
        <f t="shared" si="774"/>
        <v>0</v>
      </c>
      <c r="RT22" s="76">
        <f t="shared" si="775"/>
        <v>0</v>
      </c>
      <c r="RU22" s="76">
        <f t="shared" si="776"/>
        <v>0</v>
      </c>
      <c r="RW22" s="115">
        <f t="shared" si="831"/>
        <v>0</v>
      </c>
      <c r="RX22" s="115">
        <f t="shared" si="777"/>
        <v>0</v>
      </c>
      <c r="RY22" s="115">
        <f t="shared" si="778"/>
        <v>0</v>
      </c>
      <c r="RZ22" s="115">
        <f t="shared" si="779"/>
        <v>0</v>
      </c>
      <c r="SA22" s="115">
        <f t="shared" si="780"/>
        <v>0</v>
      </c>
      <c r="SB22" s="115">
        <f t="shared" si="781"/>
        <v>0</v>
      </c>
      <c r="SC22" s="115">
        <f t="shared" si="782"/>
        <v>0</v>
      </c>
      <c r="SD22" s="115">
        <f t="shared" si="783"/>
        <v>0</v>
      </c>
      <c r="SE22" s="115">
        <f t="shared" si="784"/>
        <v>0</v>
      </c>
      <c r="SF22" s="115">
        <f t="shared" si="785"/>
        <v>0</v>
      </c>
      <c r="SG22" s="115">
        <f t="shared" si="786"/>
        <v>0</v>
      </c>
      <c r="SH22" s="115">
        <f t="shared" si="787"/>
        <v>0</v>
      </c>
      <c r="SI22" s="115">
        <f t="shared" si="788"/>
        <v>0</v>
      </c>
      <c r="SJ22" s="115">
        <f t="shared" si="789"/>
        <v>0</v>
      </c>
      <c r="SK22" s="115">
        <f t="shared" si="790"/>
        <v>0</v>
      </c>
      <c r="SL22" s="115">
        <f t="shared" si="791"/>
        <v>0</v>
      </c>
      <c r="SM22" s="115">
        <f t="shared" si="792"/>
        <v>0</v>
      </c>
      <c r="SN22" s="115">
        <f t="shared" si="793"/>
        <v>0</v>
      </c>
      <c r="SO22" s="115">
        <f t="shared" si="794"/>
        <v>0</v>
      </c>
      <c r="SP22" s="115">
        <f t="shared" si="795"/>
        <v>0</v>
      </c>
      <c r="SQ22" s="115">
        <f t="shared" si="796"/>
        <v>0</v>
      </c>
      <c r="SR22" s="115">
        <f t="shared" si="797"/>
        <v>0</v>
      </c>
      <c r="SS22" s="115">
        <f t="shared" si="798"/>
        <v>0</v>
      </c>
      <c r="ST22" s="115">
        <f t="shared" si="799"/>
        <v>0</v>
      </c>
      <c r="SU22" s="115">
        <f t="shared" si="800"/>
        <v>0</v>
      </c>
      <c r="SV22" s="115">
        <f t="shared" si="801"/>
        <v>0</v>
      </c>
      <c r="SW22" s="115">
        <f t="shared" si="802"/>
        <v>0</v>
      </c>
      <c r="SX22" s="115">
        <f t="shared" si="803"/>
        <v>0</v>
      </c>
      <c r="SY22" s="115">
        <f t="shared" si="804"/>
        <v>0</v>
      </c>
      <c r="SZ22" s="115">
        <f t="shared" si="805"/>
        <v>0</v>
      </c>
      <c r="TA22" s="115">
        <f t="shared" si="806"/>
        <v>0</v>
      </c>
      <c r="TB22" s="115">
        <f t="shared" si="807"/>
        <v>0</v>
      </c>
      <c r="TC22" s="115">
        <f t="shared" si="808"/>
        <v>0</v>
      </c>
      <c r="TD22" s="115">
        <f t="shared" si="809"/>
        <v>0</v>
      </c>
      <c r="TE22" s="115">
        <f t="shared" si="810"/>
        <v>0</v>
      </c>
      <c r="TF22" s="115">
        <f t="shared" si="811"/>
        <v>0</v>
      </c>
      <c r="TG22" s="115">
        <f t="shared" si="812"/>
        <v>0</v>
      </c>
      <c r="TH22" s="115">
        <f t="shared" si="813"/>
        <v>0</v>
      </c>
      <c r="TI22" s="115">
        <f t="shared" si="814"/>
        <v>0</v>
      </c>
      <c r="TJ22" s="115">
        <f t="shared" si="815"/>
        <v>0</v>
      </c>
      <c r="TK22" s="115">
        <f t="shared" si="816"/>
        <v>0</v>
      </c>
      <c r="TL22" s="115">
        <f t="shared" si="817"/>
        <v>0</v>
      </c>
      <c r="TM22" s="115">
        <f t="shared" si="818"/>
        <v>0</v>
      </c>
      <c r="TN22" s="115">
        <f t="shared" si="819"/>
        <v>0</v>
      </c>
      <c r="TO22" s="115">
        <f t="shared" si="820"/>
        <v>0</v>
      </c>
      <c r="TP22" s="115">
        <f t="shared" si="821"/>
        <v>0</v>
      </c>
      <c r="TQ22" s="115">
        <f t="shared" si="822"/>
        <v>0</v>
      </c>
      <c r="TR22" s="115">
        <f t="shared" si="823"/>
        <v>0</v>
      </c>
      <c r="TS22" s="115">
        <f t="shared" si="824"/>
        <v>0</v>
      </c>
      <c r="TT22" s="115">
        <f t="shared" si="825"/>
        <v>0</v>
      </c>
      <c r="TU22" s="115">
        <f t="shared" si="826"/>
        <v>0</v>
      </c>
      <c r="TV22" s="116">
        <f t="shared" si="832"/>
        <v>0</v>
      </c>
    </row>
    <row r="23" spans="1:542" x14ac:dyDescent="0.25">
      <c r="A23" s="68" t="str">
        <f t="shared" si="412"/>
        <v>Anteile 51-53/70 FN21 VN21</v>
      </c>
      <c r="B23" s="68">
        <f t="shared" si="833"/>
        <v>51</v>
      </c>
      <c r="C23" s="68">
        <f t="shared" si="827"/>
        <v>53</v>
      </c>
      <c r="D23" s="69">
        <v>21</v>
      </c>
      <c r="E23" s="69" t="s">
        <v>1536</v>
      </c>
      <c r="F23" s="68" t="str">
        <f t="shared" si="413"/>
        <v>Sehr geehrter Herr Mag. Dr. FN21</v>
      </c>
      <c r="H23" s="68" t="str">
        <f t="shared" si="414"/>
        <v>Mag. Dr. VN21</v>
      </c>
      <c r="I23" s="69" t="s">
        <v>1541</v>
      </c>
      <c r="J23" s="70" t="s">
        <v>1565</v>
      </c>
      <c r="K23" s="71" t="s">
        <v>1622</v>
      </c>
      <c r="M23" s="68" t="str">
        <f t="shared" si="415"/>
        <v>FN21</v>
      </c>
      <c r="N23" s="69">
        <v>4829</v>
      </c>
      <c r="O23" s="68" t="str">
        <f t="shared" si="416"/>
        <v>Bad Ischl</v>
      </c>
      <c r="Q23" s="72"/>
      <c r="S23" s="69" t="str">
        <f t="shared" si="828"/>
        <v>VN21.FN21@un.org</v>
      </c>
      <c r="V23" s="68" t="str">
        <f t="shared" si="417"/>
        <v xml:space="preserve">    </v>
      </c>
      <c r="Z23" s="71">
        <v>3</v>
      </c>
      <c r="AA23" s="74">
        <f t="shared" si="418"/>
        <v>0</v>
      </c>
      <c r="AB23" s="75">
        <f t="shared" si="829"/>
        <v>0</v>
      </c>
      <c r="AC23" s="76">
        <v>0</v>
      </c>
      <c r="AD23" s="76">
        <f t="shared" si="419"/>
        <v>0</v>
      </c>
      <c r="AE23" s="76">
        <f t="shared" si="420"/>
        <v>0</v>
      </c>
      <c r="AF23" s="76"/>
      <c r="AG23" s="76">
        <f t="shared" si="421"/>
        <v>0</v>
      </c>
      <c r="AH23" s="77">
        <f t="shared" si="422"/>
        <v>0</v>
      </c>
      <c r="AI23" s="75">
        <f t="shared" si="423"/>
        <v>0</v>
      </c>
      <c r="AJ23" s="76">
        <f t="shared" si="424"/>
        <v>0</v>
      </c>
      <c r="AK23" s="76">
        <f t="shared" si="425"/>
        <v>0</v>
      </c>
      <c r="AL23" s="76">
        <f t="shared" si="426"/>
        <v>0</v>
      </c>
      <c r="AM23" s="76"/>
      <c r="AN23" s="76">
        <f t="shared" si="427"/>
        <v>0</v>
      </c>
      <c r="AO23" s="77">
        <f t="shared" si="428"/>
        <v>0</v>
      </c>
      <c r="AP23" s="75">
        <f t="shared" si="429"/>
        <v>0</v>
      </c>
      <c r="AQ23" s="76">
        <f t="shared" si="430"/>
        <v>0</v>
      </c>
      <c r="AR23" s="76">
        <f t="shared" si="431"/>
        <v>0</v>
      </c>
      <c r="AS23" s="76">
        <f t="shared" si="432"/>
        <v>0</v>
      </c>
      <c r="AT23" s="76"/>
      <c r="AU23" s="76">
        <f t="shared" si="433"/>
        <v>0</v>
      </c>
      <c r="AV23" s="77">
        <f t="shared" si="434"/>
        <v>0</v>
      </c>
      <c r="AW23" s="75">
        <f t="shared" si="435"/>
        <v>0</v>
      </c>
      <c r="AX23" s="76">
        <f t="shared" si="436"/>
        <v>0</v>
      </c>
      <c r="AY23" s="76">
        <f t="shared" si="437"/>
        <v>0</v>
      </c>
      <c r="AZ23" s="76">
        <f t="shared" si="438"/>
        <v>0</v>
      </c>
      <c r="BA23" s="76"/>
      <c r="BB23" s="76">
        <f t="shared" si="439"/>
        <v>0</v>
      </c>
      <c r="BC23" s="77">
        <f t="shared" si="440"/>
        <v>0</v>
      </c>
      <c r="BD23" s="75">
        <f t="shared" si="441"/>
        <v>0</v>
      </c>
      <c r="BE23" s="76">
        <f t="shared" si="442"/>
        <v>0</v>
      </c>
      <c r="BF23" s="76">
        <f t="shared" si="443"/>
        <v>0</v>
      </c>
      <c r="BG23" s="76">
        <f t="shared" si="444"/>
        <v>0</v>
      </c>
      <c r="BH23" s="76"/>
      <c r="BI23" s="76">
        <f t="shared" si="445"/>
        <v>0</v>
      </c>
      <c r="BJ23" s="77">
        <f t="shared" si="446"/>
        <v>0</v>
      </c>
      <c r="BK23" s="75">
        <f t="shared" si="447"/>
        <v>0</v>
      </c>
      <c r="BL23" s="76">
        <f t="shared" si="448"/>
        <v>0</v>
      </c>
      <c r="BM23" s="76">
        <f t="shared" si="449"/>
        <v>0</v>
      </c>
      <c r="BN23" s="76">
        <f t="shared" si="450"/>
        <v>0</v>
      </c>
      <c r="BO23" s="76"/>
      <c r="BP23" s="76">
        <f t="shared" si="451"/>
        <v>0</v>
      </c>
      <c r="BQ23" s="77">
        <f t="shared" si="452"/>
        <v>0</v>
      </c>
      <c r="BR23" s="75">
        <f t="shared" si="453"/>
        <v>0</v>
      </c>
      <c r="BS23" s="76">
        <f t="shared" si="454"/>
        <v>0</v>
      </c>
      <c r="BT23" s="76">
        <f t="shared" si="455"/>
        <v>0</v>
      </c>
      <c r="BU23" s="76">
        <f t="shared" si="456"/>
        <v>0</v>
      </c>
      <c r="BV23" s="76"/>
      <c r="BW23" s="76">
        <f t="shared" si="457"/>
        <v>0</v>
      </c>
      <c r="BX23" s="77">
        <f t="shared" si="458"/>
        <v>0</v>
      </c>
      <c r="BY23" s="75">
        <f t="shared" si="459"/>
        <v>0</v>
      </c>
      <c r="BZ23" s="76">
        <f t="shared" si="460"/>
        <v>0</v>
      </c>
      <c r="CA23" s="76">
        <f t="shared" si="461"/>
        <v>0</v>
      </c>
      <c r="CB23" s="76">
        <f t="shared" si="462"/>
        <v>0</v>
      </c>
      <c r="CC23" s="76"/>
      <c r="CD23" s="76">
        <f t="shared" si="463"/>
        <v>0</v>
      </c>
      <c r="CE23" s="77">
        <f t="shared" si="464"/>
        <v>0</v>
      </c>
      <c r="CF23" s="75">
        <f t="shared" si="465"/>
        <v>0</v>
      </c>
      <c r="CG23" s="76">
        <f t="shared" si="466"/>
        <v>0</v>
      </c>
      <c r="CH23" s="76">
        <f t="shared" si="467"/>
        <v>0</v>
      </c>
      <c r="CI23" s="76">
        <f t="shared" si="468"/>
        <v>0</v>
      </c>
      <c r="CJ23" s="76"/>
      <c r="CK23" s="76">
        <f t="shared" si="469"/>
        <v>0</v>
      </c>
      <c r="CL23" s="77">
        <f t="shared" si="470"/>
        <v>0</v>
      </c>
      <c r="CM23" s="75">
        <f t="shared" si="471"/>
        <v>0</v>
      </c>
      <c r="CN23" s="76">
        <f t="shared" si="472"/>
        <v>0</v>
      </c>
      <c r="CO23" s="76">
        <f t="shared" si="473"/>
        <v>0</v>
      </c>
      <c r="CP23" s="76">
        <f t="shared" si="474"/>
        <v>0</v>
      </c>
      <c r="CQ23" s="76"/>
      <c r="CR23" s="76">
        <f t="shared" si="475"/>
        <v>0</v>
      </c>
      <c r="CS23" s="77">
        <f t="shared" si="476"/>
        <v>0</v>
      </c>
      <c r="CT23" s="75">
        <f t="shared" si="477"/>
        <v>0</v>
      </c>
      <c r="CU23" s="76">
        <f t="shared" si="478"/>
        <v>0</v>
      </c>
      <c r="CV23" s="76">
        <f t="shared" si="479"/>
        <v>0</v>
      </c>
      <c r="CW23" s="76">
        <f t="shared" si="480"/>
        <v>0</v>
      </c>
      <c r="CX23" s="76"/>
      <c r="CY23" s="76">
        <f t="shared" si="481"/>
        <v>0</v>
      </c>
      <c r="CZ23" s="77">
        <f t="shared" si="482"/>
        <v>0</v>
      </c>
      <c r="DA23" s="75">
        <f t="shared" si="483"/>
        <v>0</v>
      </c>
      <c r="DB23" s="76">
        <f t="shared" si="484"/>
        <v>0</v>
      </c>
      <c r="DC23" s="76">
        <f t="shared" si="485"/>
        <v>0</v>
      </c>
      <c r="DD23" s="76">
        <f t="shared" si="486"/>
        <v>0</v>
      </c>
      <c r="DE23" s="76"/>
      <c r="DF23" s="76">
        <f t="shared" si="487"/>
        <v>0</v>
      </c>
      <c r="DG23" s="77">
        <f t="shared" si="488"/>
        <v>0</v>
      </c>
      <c r="DH23" s="75">
        <f t="shared" si="489"/>
        <v>0</v>
      </c>
      <c r="DI23" s="76">
        <f t="shared" si="490"/>
        <v>0</v>
      </c>
      <c r="DJ23" s="76">
        <f t="shared" si="491"/>
        <v>0</v>
      </c>
      <c r="DK23" s="76">
        <f t="shared" si="492"/>
        <v>0</v>
      </c>
      <c r="DL23" s="76"/>
      <c r="DM23" s="76">
        <f t="shared" si="493"/>
        <v>0</v>
      </c>
      <c r="DN23" s="77">
        <f t="shared" si="494"/>
        <v>0</v>
      </c>
      <c r="DO23" s="75">
        <f t="shared" si="495"/>
        <v>0</v>
      </c>
      <c r="DP23" s="76">
        <f t="shared" si="496"/>
        <v>0</v>
      </c>
      <c r="DQ23" s="76">
        <f t="shared" si="497"/>
        <v>0</v>
      </c>
      <c r="DR23" s="76">
        <f t="shared" si="498"/>
        <v>0</v>
      </c>
      <c r="DS23" s="76"/>
      <c r="DT23" s="76">
        <f t="shared" si="499"/>
        <v>0</v>
      </c>
      <c r="DU23" s="77">
        <f t="shared" si="500"/>
        <v>0</v>
      </c>
      <c r="DV23" s="75">
        <f t="shared" si="501"/>
        <v>0</v>
      </c>
      <c r="DW23" s="76">
        <f t="shared" si="502"/>
        <v>0</v>
      </c>
      <c r="DX23" s="76">
        <f t="shared" si="503"/>
        <v>0</v>
      </c>
      <c r="DY23" s="76">
        <f t="shared" si="504"/>
        <v>0</v>
      </c>
      <c r="DZ23" s="76"/>
      <c r="EA23" s="76">
        <f t="shared" si="505"/>
        <v>0</v>
      </c>
      <c r="EB23" s="77">
        <f t="shared" si="506"/>
        <v>0</v>
      </c>
      <c r="EC23" s="75">
        <f t="shared" si="507"/>
        <v>0</v>
      </c>
      <c r="ED23" s="76">
        <f t="shared" si="508"/>
        <v>0</v>
      </c>
      <c r="EE23" s="76">
        <f t="shared" si="509"/>
        <v>0</v>
      </c>
      <c r="EF23" s="76">
        <f t="shared" si="510"/>
        <v>0</v>
      </c>
      <c r="EG23" s="76"/>
      <c r="EH23" s="76">
        <f t="shared" si="511"/>
        <v>0</v>
      </c>
      <c r="EI23" s="77">
        <f t="shared" si="512"/>
        <v>0</v>
      </c>
      <c r="EJ23" s="75">
        <f t="shared" si="513"/>
        <v>0</v>
      </c>
      <c r="EK23" s="76">
        <f t="shared" si="514"/>
        <v>0</v>
      </c>
      <c r="EL23" s="76">
        <f t="shared" si="515"/>
        <v>0</v>
      </c>
      <c r="EM23" s="76">
        <f t="shared" si="516"/>
        <v>0</v>
      </c>
      <c r="EN23" s="76"/>
      <c r="EO23" s="76">
        <f t="shared" si="517"/>
        <v>0</v>
      </c>
      <c r="EP23" s="77">
        <f t="shared" si="518"/>
        <v>0</v>
      </c>
      <c r="EQ23" s="75">
        <f t="shared" si="519"/>
        <v>0</v>
      </c>
      <c r="ER23" s="76">
        <f t="shared" si="520"/>
        <v>0</v>
      </c>
      <c r="ES23" s="76">
        <f t="shared" si="521"/>
        <v>0</v>
      </c>
      <c r="ET23" s="76">
        <f t="shared" si="522"/>
        <v>0</v>
      </c>
      <c r="EU23" s="76"/>
      <c r="EV23" s="76">
        <f t="shared" si="523"/>
        <v>0</v>
      </c>
      <c r="EW23" s="77">
        <f t="shared" si="524"/>
        <v>0</v>
      </c>
      <c r="EX23" s="75">
        <f t="shared" si="525"/>
        <v>0</v>
      </c>
      <c r="EY23" s="76">
        <f t="shared" si="526"/>
        <v>0</v>
      </c>
      <c r="EZ23" s="76">
        <f t="shared" si="527"/>
        <v>0</v>
      </c>
      <c r="FA23" s="76">
        <f t="shared" si="528"/>
        <v>0</v>
      </c>
      <c r="FB23" s="76"/>
      <c r="FC23" s="76">
        <f t="shared" si="529"/>
        <v>0</v>
      </c>
      <c r="FD23" s="77">
        <f t="shared" si="530"/>
        <v>0</v>
      </c>
      <c r="FE23" s="75">
        <f t="shared" si="531"/>
        <v>0</v>
      </c>
      <c r="FF23" s="76">
        <f t="shared" si="532"/>
        <v>0</v>
      </c>
      <c r="FG23" s="76">
        <f t="shared" si="533"/>
        <v>0</v>
      </c>
      <c r="FH23" s="76">
        <f t="shared" si="534"/>
        <v>0</v>
      </c>
      <c r="FI23" s="76"/>
      <c r="FJ23" s="76">
        <f t="shared" si="535"/>
        <v>0</v>
      </c>
      <c r="FK23" s="77">
        <f t="shared" si="536"/>
        <v>0</v>
      </c>
      <c r="FL23" s="75">
        <f t="shared" si="537"/>
        <v>0</v>
      </c>
      <c r="FM23" s="76">
        <f t="shared" si="538"/>
        <v>0</v>
      </c>
      <c r="FN23" s="76">
        <f t="shared" si="539"/>
        <v>0</v>
      </c>
      <c r="FO23" s="76">
        <f t="shared" si="540"/>
        <v>0</v>
      </c>
      <c r="FP23" s="76"/>
      <c r="FQ23" s="76">
        <f t="shared" si="541"/>
        <v>0</v>
      </c>
      <c r="FR23" s="77">
        <f t="shared" si="542"/>
        <v>0</v>
      </c>
      <c r="FS23" s="75">
        <f t="shared" si="543"/>
        <v>0</v>
      </c>
      <c r="FT23" s="76">
        <f t="shared" si="544"/>
        <v>0</v>
      </c>
      <c r="FU23" s="76">
        <f t="shared" si="545"/>
        <v>0</v>
      </c>
      <c r="FV23" s="76">
        <f t="shared" si="546"/>
        <v>0</v>
      </c>
      <c r="FW23" s="76"/>
      <c r="FX23" s="76">
        <f t="shared" si="547"/>
        <v>0</v>
      </c>
      <c r="FY23" s="77">
        <f t="shared" si="548"/>
        <v>0</v>
      </c>
      <c r="FZ23" s="75">
        <f t="shared" si="549"/>
        <v>0</v>
      </c>
      <c r="GA23" s="76">
        <f t="shared" si="550"/>
        <v>0</v>
      </c>
      <c r="GB23" s="76">
        <f t="shared" si="551"/>
        <v>0</v>
      </c>
      <c r="GC23" s="76">
        <f t="shared" si="552"/>
        <v>0</v>
      </c>
      <c r="GD23" s="76"/>
      <c r="GE23" s="76">
        <f t="shared" si="553"/>
        <v>0</v>
      </c>
      <c r="GF23" s="77">
        <f t="shared" si="554"/>
        <v>0</v>
      </c>
      <c r="GG23" s="75">
        <f t="shared" si="555"/>
        <v>0</v>
      </c>
      <c r="GH23" s="76">
        <f t="shared" si="556"/>
        <v>0</v>
      </c>
      <c r="GI23" s="76">
        <f t="shared" si="557"/>
        <v>0</v>
      </c>
      <c r="GJ23" s="76">
        <f t="shared" si="558"/>
        <v>0</v>
      </c>
      <c r="GK23" s="76"/>
      <c r="GL23" s="76">
        <f t="shared" si="559"/>
        <v>0</v>
      </c>
      <c r="GM23" s="77">
        <f t="shared" si="560"/>
        <v>0</v>
      </c>
      <c r="GN23" s="75">
        <f t="shared" si="561"/>
        <v>0</v>
      </c>
      <c r="GO23" s="76">
        <f t="shared" si="562"/>
        <v>0</v>
      </c>
      <c r="GP23" s="76">
        <f t="shared" si="563"/>
        <v>0</v>
      </c>
      <c r="GQ23" s="76">
        <f t="shared" si="564"/>
        <v>0</v>
      </c>
      <c r="GR23" s="76"/>
      <c r="GS23" s="76">
        <f t="shared" si="565"/>
        <v>0</v>
      </c>
      <c r="GT23" s="77">
        <f t="shared" si="566"/>
        <v>0</v>
      </c>
      <c r="GU23" s="75">
        <f t="shared" si="567"/>
        <v>0</v>
      </c>
      <c r="GV23" s="76">
        <f t="shared" si="568"/>
        <v>0</v>
      </c>
      <c r="GW23" s="76">
        <f t="shared" si="569"/>
        <v>0</v>
      </c>
      <c r="GX23" s="76">
        <f t="shared" si="570"/>
        <v>0</v>
      </c>
      <c r="GY23" s="76"/>
      <c r="GZ23" s="76">
        <f t="shared" si="571"/>
        <v>0</v>
      </c>
      <c r="HA23" s="77">
        <f t="shared" si="572"/>
        <v>0</v>
      </c>
      <c r="HB23" s="75">
        <f t="shared" si="573"/>
        <v>0</v>
      </c>
      <c r="HC23" s="76">
        <f t="shared" si="574"/>
        <v>0</v>
      </c>
      <c r="HD23" s="76">
        <f t="shared" si="575"/>
        <v>0</v>
      </c>
      <c r="HE23" s="76">
        <f t="shared" si="576"/>
        <v>0</v>
      </c>
      <c r="HF23" s="76"/>
      <c r="HG23" s="76">
        <f t="shared" si="577"/>
        <v>0</v>
      </c>
      <c r="HH23" s="77">
        <f t="shared" si="578"/>
        <v>0</v>
      </c>
      <c r="HI23" s="75">
        <f t="shared" si="579"/>
        <v>0</v>
      </c>
      <c r="HJ23" s="76">
        <f t="shared" si="580"/>
        <v>0</v>
      </c>
      <c r="HK23" s="76">
        <f t="shared" si="581"/>
        <v>0</v>
      </c>
      <c r="HL23" s="76">
        <f t="shared" si="582"/>
        <v>0</v>
      </c>
      <c r="HM23" s="76"/>
      <c r="HN23" s="76">
        <f t="shared" si="583"/>
        <v>0</v>
      </c>
      <c r="HO23" s="77">
        <f t="shared" si="584"/>
        <v>0</v>
      </c>
      <c r="HP23" s="75">
        <f t="shared" si="585"/>
        <v>0</v>
      </c>
      <c r="HQ23" s="76">
        <f t="shared" si="586"/>
        <v>0</v>
      </c>
      <c r="HR23" s="76">
        <f t="shared" si="587"/>
        <v>0</v>
      </c>
      <c r="HS23" s="76">
        <f t="shared" si="588"/>
        <v>0</v>
      </c>
      <c r="HT23" s="76"/>
      <c r="HU23" s="76">
        <f t="shared" si="589"/>
        <v>0</v>
      </c>
      <c r="HV23" s="77">
        <f t="shared" si="590"/>
        <v>0</v>
      </c>
      <c r="HW23" s="75">
        <f t="shared" si="591"/>
        <v>0</v>
      </c>
      <c r="HX23" s="76">
        <f t="shared" si="592"/>
        <v>0</v>
      </c>
      <c r="HY23" s="76">
        <f t="shared" si="593"/>
        <v>0</v>
      </c>
      <c r="HZ23" s="76">
        <f t="shared" si="594"/>
        <v>0</v>
      </c>
      <c r="IA23" s="76"/>
      <c r="IB23" s="76">
        <f t="shared" si="595"/>
        <v>0</v>
      </c>
      <c r="IC23" s="77">
        <f t="shared" si="596"/>
        <v>0</v>
      </c>
      <c r="ID23" s="75">
        <f t="shared" si="597"/>
        <v>0</v>
      </c>
      <c r="IE23" s="76">
        <f t="shared" si="598"/>
        <v>0</v>
      </c>
      <c r="IF23" s="76">
        <f t="shared" si="599"/>
        <v>0</v>
      </c>
      <c r="IG23" s="76">
        <f t="shared" si="600"/>
        <v>0</v>
      </c>
      <c r="IH23" s="76"/>
      <c r="II23" s="76">
        <f t="shared" si="601"/>
        <v>0</v>
      </c>
      <c r="IJ23" s="77">
        <f t="shared" si="602"/>
        <v>0</v>
      </c>
      <c r="IK23" s="75">
        <f t="shared" si="603"/>
        <v>0</v>
      </c>
      <c r="IL23" s="76">
        <f t="shared" si="604"/>
        <v>0</v>
      </c>
      <c r="IM23" s="76">
        <f t="shared" si="605"/>
        <v>0</v>
      </c>
      <c r="IN23" s="76">
        <f t="shared" si="606"/>
        <v>0</v>
      </c>
      <c r="IO23" s="76"/>
      <c r="IP23" s="76">
        <f t="shared" si="607"/>
        <v>0</v>
      </c>
      <c r="IQ23" s="77">
        <f t="shared" si="608"/>
        <v>0</v>
      </c>
      <c r="IR23" s="75">
        <f t="shared" si="609"/>
        <v>0</v>
      </c>
      <c r="IS23" s="76">
        <f t="shared" si="610"/>
        <v>0</v>
      </c>
      <c r="IT23" s="76">
        <f t="shared" si="611"/>
        <v>0</v>
      </c>
      <c r="IU23" s="76">
        <f t="shared" si="612"/>
        <v>0</v>
      </c>
      <c r="IV23" s="76"/>
      <c r="IW23" s="76">
        <f t="shared" si="613"/>
        <v>0</v>
      </c>
      <c r="IX23" s="77">
        <f t="shared" si="614"/>
        <v>0</v>
      </c>
      <c r="IY23" s="75">
        <f t="shared" si="615"/>
        <v>0</v>
      </c>
      <c r="IZ23" s="76">
        <f t="shared" si="616"/>
        <v>0</v>
      </c>
      <c r="JA23" s="76">
        <f t="shared" si="617"/>
        <v>0</v>
      </c>
      <c r="JB23" s="76">
        <f t="shared" si="618"/>
        <v>0</v>
      </c>
      <c r="JC23" s="76"/>
      <c r="JD23" s="76">
        <f t="shared" si="619"/>
        <v>0</v>
      </c>
      <c r="JE23" s="77">
        <f t="shared" si="620"/>
        <v>0</v>
      </c>
      <c r="JF23" s="75">
        <f t="shared" si="621"/>
        <v>0</v>
      </c>
      <c r="JG23" s="76">
        <f t="shared" si="622"/>
        <v>0</v>
      </c>
      <c r="JH23" s="76">
        <f t="shared" si="623"/>
        <v>0</v>
      </c>
      <c r="JI23" s="76">
        <f t="shared" si="624"/>
        <v>0</v>
      </c>
      <c r="JJ23" s="76"/>
      <c r="JK23" s="76">
        <f t="shared" si="625"/>
        <v>0</v>
      </c>
      <c r="JL23" s="77">
        <f t="shared" si="626"/>
        <v>0</v>
      </c>
      <c r="JM23" s="75">
        <f t="shared" si="627"/>
        <v>0</v>
      </c>
      <c r="JN23" s="76">
        <f t="shared" si="628"/>
        <v>0</v>
      </c>
      <c r="JO23" s="76">
        <f t="shared" si="629"/>
        <v>0</v>
      </c>
      <c r="JP23" s="76">
        <f t="shared" si="630"/>
        <v>0</v>
      </c>
      <c r="JQ23" s="76"/>
      <c r="JR23" s="76">
        <f t="shared" si="631"/>
        <v>0</v>
      </c>
      <c r="JS23" s="77">
        <f t="shared" si="632"/>
        <v>0</v>
      </c>
      <c r="JT23" s="75">
        <f t="shared" si="633"/>
        <v>0</v>
      </c>
      <c r="JU23" s="76">
        <f t="shared" si="634"/>
        <v>0</v>
      </c>
      <c r="JV23" s="76">
        <f t="shared" si="635"/>
        <v>0</v>
      </c>
      <c r="JW23" s="76">
        <f t="shared" si="636"/>
        <v>0</v>
      </c>
      <c r="JX23" s="76"/>
      <c r="JY23" s="76">
        <f t="shared" si="637"/>
        <v>0</v>
      </c>
      <c r="JZ23" s="77">
        <f t="shared" si="638"/>
        <v>0</v>
      </c>
      <c r="KA23" s="75">
        <f t="shared" si="639"/>
        <v>0</v>
      </c>
      <c r="KB23" s="76">
        <f t="shared" si="640"/>
        <v>0</v>
      </c>
      <c r="KC23" s="76">
        <f t="shared" si="641"/>
        <v>0</v>
      </c>
      <c r="KD23" s="76">
        <f t="shared" si="642"/>
        <v>0</v>
      </c>
      <c r="KE23" s="76"/>
      <c r="KF23" s="76">
        <f t="shared" si="643"/>
        <v>0</v>
      </c>
      <c r="KG23" s="77">
        <f t="shared" si="644"/>
        <v>0</v>
      </c>
      <c r="KH23" s="75">
        <f t="shared" si="645"/>
        <v>0</v>
      </c>
      <c r="KI23" s="76">
        <f t="shared" si="646"/>
        <v>0</v>
      </c>
      <c r="KJ23" s="76">
        <f t="shared" si="647"/>
        <v>0</v>
      </c>
      <c r="KK23" s="76">
        <f t="shared" si="648"/>
        <v>0</v>
      </c>
      <c r="KL23" s="76"/>
      <c r="KM23" s="76">
        <f t="shared" si="649"/>
        <v>0</v>
      </c>
      <c r="KN23" s="77">
        <f t="shared" si="650"/>
        <v>0</v>
      </c>
      <c r="KO23" s="75">
        <f t="shared" si="651"/>
        <v>0</v>
      </c>
      <c r="KP23" s="76">
        <f t="shared" si="652"/>
        <v>0</v>
      </c>
      <c r="KQ23" s="76">
        <f t="shared" si="653"/>
        <v>0</v>
      </c>
      <c r="KR23" s="76">
        <f t="shared" si="654"/>
        <v>0</v>
      </c>
      <c r="KS23" s="76"/>
      <c r="KT23" s="76">
        <f t="shared" si="655"/>
        <v>0</v>
      </c>
      <c r="KU23" s="77">
        <f t="shared" si="656"/>
        <v>0</v>
      </c>
      <c r="KV23" s="75">
        <f t="shared" si="657"/>
        <v>0</v>
      </c>
      <c r="KW23" s="76">
        <f t="shared" si="658"/>
        <v>0</v>
      </c>
      <c r="KX23" s="76">
        <f t="shared" si="659"/>
        <v>0</v>
      </c>
      <c r="KY23" s="76">
        <f t="shared" si="660"/>
        <v>0</v>
      </c>
      <c r="KZ23" s="76"/>
      <c r="LA23" s="76">
        <f t="shared" si="661"/>
        <v>0</v>
      </c>
      <c r="LB23" s="77">
        <f t="shared" si="662"/>
        <v>0</v>
      </c>
      <c r="LC23" s="75">
        <f t="shared" si="663"/>
        <v>0</v>
      </c>
      <c r="LD23" s="76">
        <f t="shared" si="664"/>
        <v>0</v>
      </c>
      <c r="LE23" s="76">
        <f t="shared" si="665"/>
        <v>0</v>
      </c>
      <c r="LF23" s="76">
        <f t="shared" si="666"/>
        <v>0</v>
      </c>
      <c r="LG23" s="76"/>
      <c r="LH23" s="76">
        <f t="shared" si="667"/>
        <v>0</v>
      </c>
      <c r="LI23" s="77">
        <f t="shared" si="668"/>
        <v>0</v>
      </c>
      <c r="LJ23" s="75">
        <f t="shared" si="669"/>
        <v>0</v>
      </c>
      <c r="LK23" s="76">
        <f t="shared" si="670"/>
        <v>0</v>
      </c>
      <c r="LL23" s="76">
        <f t="shared" si="671"/>
        <v>0</v>
      </c>
      <c r="LM23" s="76">
        <f t="shared" si="672"/>
        <v>0</v>
      </c>
      <c r="LN23" s="76"/>
      <c r="LO23" s="76">
        <f t="shared" si="673"/>
        <v>0</v>
      </c>
      <c r="LP23" s="77">
        <f t="shared" si="674"/>
        <v>0</v>
      </c>
      <c r="LQ23" s="75">
        <f t="shared" si="675"/>
        <v>0</v>
      </c>
      <c r="LR23" s="76">
        <f t="shared" si="676"/>
        <v>0</v>
      </c>
      <c r="LS23" s="76">
        <f t="shared" si="677"/>
        <v>0</v>
      </c>
      <c r="LT23" s="76">
        <f t="shared" si="678"/>
        <v>0</v>
      </c>
      <c r="LU23" s="76"/>
      <c r="LV23" s="76">
        <f t="shared" si="679"/>
        <v>0</v>
      </c>
      <c r="LW23" s="77">
        <f t="shared" si="680"/>
        <v>0</v>
      </c>
      <c r="LX23" s="75">
        <f t="shared" si="681"/>
        <v>0</v>
      </c>
      <c r="LY23" s="76">
        <f t="shared" si="682"/>
        <v>0</v>
      </c>
      <c r="LZ23" s="76">
        <f t="shared" si="683"/>
        <v>0</v>
      </c>
      <c r="MA23" s="76">
        <f t="shared" si="684"/>
        <v>0</v>
      </c>
      <c r="MB23" s="76"/>
      <c r="MC23" s="76">
        <f t="shared" si="685"/>
        <v>0</v>
      </c>
      <c r="MD23" s="77">
        <f t="shared" si="686"/>
        <v>0</v>
      </c>
      <c r="ME23" s="75">
        <f t="shared" si="687"/>
        <v>0</v>
      </c>
      <c r="MF23" s="76">
        <f t="shared" si="688"/>
        <v>0</v>
      </c>
      <c r="MG23" s="76">
        <f t="shared" si="689"/>
        <v>0</v>
      </c>
      <c r="MH23" s="76">
        <f t="shared" si="690"/>
        <v>0</v>
      </c>
      <c r="MI23" s="76"/>
      <c r="MJ23" s="76">
        <f t="shared" si="691"/>
        <v>0</v>
      </c>
      <c r="MK23" s="77">
        <f t="shared" si="692"/>
        <v>0</v>
      </c>
      <c r="ML23" s="75">
        <f t="shared" si="693"/>
        <v>0</v>
      </c>
      <c r="MM23" s="76">
        <f t="shared" si="694"/>
        <v>0</v>
      </c>
      <c r="MN23" s="76">
        <f t="shared" si="695"/>
        <v>0</v>
      </c>
      <c r="MO23" s="76">
        <f t="shared" si="696"/>
        <v>0</v>
      </c>
      <c r="MP23" s="76"/>
      <c r="MQ23" s="76">
        <f t="shared" si="697"/>
        <v>0</v>
      </c>
      <c r="MR23" s="77">
        <f t="shared" si="698"/>
        <v>0</v>
      </c>
      <c r="MS23" s="75">
        <f t="shared" si="699"/>
        <v>0</v>
      </c>
      <c r="MT23" s="76">
        <f t="shared" si="700"/>
        <v>0</v>
      </c>
      <c r="MU23" s="76">
        <f t="shared" si="701"/>
        <v>0</v>
      </c>
      <c r="MV23" s="76">
        <f t="shared" si="702"/>
        <v>0</v>
      </c>
      <c r="MW23" s="76"/>
      <c r="MX23" s="76">
        <f t="shared" si="703"/>
        <v>0</v>
      </c>
      <c r="MY23" s="77">
        <f t="shared" si="704"/>
        <v>0</v>
      </c>
      <c r="MZ23" s="75">
        <f t="shared" si="705"/>
        <v>0</v>
      </c>
      <c r="NA23" s="76">
        <f t="shared" si="706"/>
        <v>0</v>
      </c>
      <c r="NB23" s="76">
        <f t="shared" si="707"/>
        <v>0</v>
      </c>
      <c r="NC23" s="76">
        <f t="shared" si="708"/>
        <v>0</v>
      </c>
      <c r="ND23" s="76"/>
      <c r="NE23" s="76">
        <f t="shared" si="709"/>
        <v>0</v>
      </c>
      <c r="NF23" s="77">
        <f t="shared" si="710"/>
        <v>0</v>
      </c>
      <c r="NG23" s="75">
        <f t="shared" si="711"/>
        <v>0</v>
      </c>
      <c r="NH23" s="76">
        <f t="shared" si="712"/>
        <v>0</v>
      </c>
      <c r="NI23" s="76">
        <f t="shared" si="713"/>
        <v>0</v>
      </c>
      <c r="NJ23" s="76">
        <f t="shared" si="714"/>
        <v>0</v>
      </c>
      <c r="NK23" s="76"/>
      <c r="NL23" s="76">
        <f t="shared" si="715"/>
        <v>0</v>
      </c>
      <c r="NM23" s="77">
        <f t="shared" si="716"/>
        <v>0</v>
      </c>
      <c r="NN23" s="75">
        <f t="shared" si="717"/>
        <v>0</v>
      </c>
      <c r="NO23" s="76">
        <f t="shared" si="718"/>
        <v>0</v>
      </c>
      <c r="NP23" s="76">
        <f t="shared" si="719"/>
        <v>0</v>
      </c>
      <c r="NQ23" s="76">
        <f t="shared" si="720"/>
        <v>0</v>
      </c>
      <c r="NR23" s="76"/>
      <c r="NS23" s="76">
        <f t="shared" si="721"/>
        <v>0</v>
      </c>
      <c r="NT23" s="77">
        <f t="shared" si="722"/>
        <v>0</v>
      </c>
      <c r="NU23" s="72"/>
      <c r="NV23" s="115">
        <f t="shared" ref="NV23:OE29" si="838">INDEX(Rueckzahlungsmatrix,$D23,7*NV$1-1)</f>
        <v>0</v>
      </c>
      <c r="NW23" s="115">
        <f t="shared" si="838"/>
        <v>0</v>
      </c>
      <c r="NX23" s="115">
        <f t="shared" si="838"/>
        <v>0</v>
      </c>
      <c r="NY23" s="115">
        <f t="shared" si="838"/>
        <v>0</v>
      </c>
      <c r="NZ23" s="115">
        <f t="shared" si="838"/>
        <v>0</v>
      </c>
      <c r="OA23" s="115">
        <f t="shared" si="838"/>
        <v>0</v>
      </c>
      <c r="OB23" s="115">
        <f t="shared" si="838"/>
        <v>0</v>
      </c>
      <c r="OC23" s="115">
        <f t="shared" si="838"/>
        <v>0</v>
      </c>
      <c r="OD23" s="115">
        <f t="shared" si="838"/>
        <v>0</v>
      </c>
      <c r="OE23" s="115">
        <f t="shared" si="838"/>
        <v>0</v>
      </c>
      <c r="OF23" s="115">
        <f t="shared" ref="OF23:OU29" si="839">INDEX(Rueckzahlungsmatrix,$D23,7*OF$1-1)</f>
        <v>0</v>
      </c>
      <c r="OG23" s="115">
        <f t="shared" si="839"/>
        <v>0</v>
      </c>
      <c r="OH23" s="115">
        <f t="shared" si="839"/>
        <v>0</v>
      </c>
      <c r="OI23" s="115">
        <f t="shared" si="839"/>
        <v>0</v>
      </c>
      <c r="OJ23" s="115">
        <f t="shared" si="839"/>
        <v>0</v>
      </c>
      <c r="OK23" s="115">
        <f t="shared" si="839"/>
        <v>0</v>
      </c>
      <c r="OL23" s="115">
        <f t="shared" si="839"/>
        <v>0</v>
      </c>
      <c r="OM23" s="115">
        <f t="shared" si="839"/>
        <v>0</v>
      </c>
      <c r="ON23" s="115">
        <f t="shared" si="839"/>
        <v>0</v>
      </c>
      <c r="OO23" s="115">
        <f t="shared" si="839"/>
        <v>0</v>
      </c>
      <c r="OP23" s="115">
        <f t="shared" si="839"/>
        <v>0</v>
      </c>
      <c r="OQ23" s="115">
        <f t="shared" si="839"/>
        <v>0</v>
      </c>
      <c r="OR23" s="115">
        <f t="shared" si="839"/>
        <v>0</v>
      </c>
      <c r="OS23" s="115">
        <f t="shared" si="839"/>
        <v>0</v>
      </c>
      <c r="OT23" s="115">
        <f t="shared" si="839"/>
        <v>0</v>
      </c>
      <c r="OU23" s="115">
        <f t="shared" si="839"/>
        <v>0</v>
      </c>
      <c r="OV23" s="115">
        <f t="shared" si="837"/>
        <v>0</v>
      </c>
      <c r="OW23" s="115">
        <f t="shared" si="837"/>
        <v>0</v>
      </c>
      <c r="OX23" s="115">
        <f t="shared" si="837"/>
        <v>0</v>
      </c>
      <c r="OY23" s="115">
        <f t="shared" si="837"/>
        <v>0</v>
      </c>
      <c r="OZ23" s="115">
        <f t="shared" si="837"/>
        <v>0</v>
      </c>
      <c r="PA23" s="115">
        <f t="shared" si="837"/>
        <v>0</v>
      </c>
      <c r="PB23" s="115">
        <f t="shared" si="837"/>
        <v>0</v>
      </c>
      <c r="PC23" s="115">
        <f t="shared" si="837"/>
        <v>0</v>
      </c>
      <c r="PD23" s="115">
        <f t="shared" si="837"/>
        <v>0</v>
      </c>
      <c r="PE23" s="115">
        <f t="shared" si="837"/>
        <v>0</v>
      </c>
      <c r="PF23" s="115">
        <f t="shared" si="837"/>
        <v>0</v>
      </c>
      <c r="PG23" s="115">
        <f t="shared" si="837"/>
        <v>0</v>
      </c>
      <c r="PH23" s="115">
        <f t="shared" si="837"/>
        <v>0</v>
      </c>
      <c r="PI23" s="115">
        <f t="shared" si="837"/>
        <v>0</v>
      </c>
      <c r="PJ23" s="115">
        <f t="shared" si="837"/>
        <v>0</v>
      </c>
      <c r="PK23" s="115">
        <f t="shared" si="837"/>
        <v>0</v>
      </c>
      <c r="PL23" s="115">
        <f t="shared" si="837"/>
        <v>0</v>
      </c>
      <c r="PM23" s="115">
        <f t="shared" si="837"/>
        <v>0</v>
      </c>
      <c r="PN23" s="115">
        <f t="shared" si="837"/>
        <v>0</v>
      </c>
      <c r="PO23" s="115">
        <f t="shared" si="837"/>
        <v>0</v>
      </c>
      <c r="PP23" s="115">
        <f t="shared" si="837"/>
        <v>0</v>
      </c>
      <c r="PQ23" s="115">
        <f t="shared" si="837"/>
        <v>0</v>
      </c>
      <c r="PR23" s="115">
        <f t="shared" si="837"/>
        <v>0</v>
      </c>
      <c r="PS23" s="115">
        <f t="shared" si="837"/>
        <v>0</v>
      </c>
      <c r="PT23" s="115">
        <f t="shared" si="837"/>
        <v>0</v>
      </c>
      <c r="PU23" s="116">
        <f t="shared" si="830"/>
        <v>0</v>
      </c>
      <c r="PV23" s="116"/>
      <c r="PW23" s="76">
        <f t="shared" si="726"/>
        <v>0</v>
      </c>
      <c r="PX23" s="76">
        <f t="shared" si="727"/>
        <v>0</v>
      </c>
      <c r="PY23" s="76">
        <f t="shared" si="728"/>
        <v>0</v>
      </c>
      <c r="PZ23" s="76">
        <f t="shared" si="729"/>
        <v>0</v>
      </c>
      <c r="QA23" s="76">
        <f t="shared" si="730"/>
        <v>0</v>
      </c>
      <c r="QB23" s="76">
        <f t="shared" si="731"/>
        <v>0</v>
      </c>
      <c r="QC23" s="76">
        <f t="shared" si="732"/>
        <v>0</v>
      </c>
      <c r="QD23" s="76">
        <f t="shared" si="733"/>
        <v>0</v>
      </c>
      <c r="QE23" s="76">
        <f t="shared" si="734"/>
        <v>0</v>
      </c>
      <c r="QF23" s="76">
        <f t="shared" si="735"/>
        <v>0</v>
      </c>
      <c r="QG23" s="76">
        <f t="shared" si="736"/>
        <v>0</v>
      </c>
      <c r="QH23" s="76">
        <f t="shared" si="737"/>
        <v>0</v>
      </c>
      <c r="QI23" s="76">
        <f t="shared" si="738"/>
        <v>0</v>
      </c>
      <c r="QJ23" s="76">
        <f t="shared" si="739"/>
        <v>0</v>
      </c>
      <c r="QK23" s="76">
        <f t="shared" si="740"/>
        <v>0</v>
      </c>
      <c r="QL23" s="76">
        <f t="shared" si="741"/>
        <v>0</v>
      </c>
      <c r="QM23" s="76">
        <f t="shared" si="742"/>
        <v>0</v>
      </c>
      <c r="QN23" s="76">
        <f t="shared" si="743"/>
        <v>0</v>
      </c>
      <c r="QO23" s="76">
        <f t="shared" si="744"/>
        <v>0</v>
      </c>
      <c r="QP23" s="76">
        <f t="shared" si="745"/>
        <v>0</v>
      </c>
      <c r="QQ23" s="76">
        <f t="shared" si="746"/>
        <v>0</v>
      </c>
      <c r="QR23" s="76">
        <f t="shared" si="747"/>
        <v>0</v>
      </c>
      <c r="QS23" s="76">
        <f t="shared" si="748"/>
        <v>0</v>
      </c>
      <c r="QT23" s="76">
        <f t="shared" si="749"/>
        <v>0</v>
      </c>
      <c r="QU23" s="76">
        <f t="shared" si="750"/>
        <v>0</v>
      </c>
      <c r="QV23" s="76">
        <f t="shared" si="751"/>
        <v>0</v>
      </c>
      <c r="QW23" s="76">
        <f t="shared" si="752"/>
        <v>0</v>
      </c>
      <c r="QX23" s="76">
        <f t="shared" si="753"/>
        <v>0</v>
      </c>
      <c r="QY23" s="76">
        <f t="shared" si="754"/>
        <v>0</v>
      </c>
      <c r="QZ23" s="76">
        <f t="shared" si="755"/>
        <v>0</v>
      </c>
      <c r="RA23" s="76">
        <f t="shared" si="756"/>
        <v>0</v>
      </c>
      <c r="RB23" s="76">
        <f t="shared" si="757"/>
        <v>0</v>
      </c>
      <c r="RC23" s="76">
        <f t="shared" si="758"/>
        <v>0</v>
      </c>
      <c r="RD23" s="76">
        <f t="shared" si="759"/>
        <v>0</v>
      </c>
      <c r="RE23" s="76">
        <f t="shared" si="760"/>
        <v>0</v>
      </c>
      <c r="RF23" s="76">
        <f t="shared" si="761"/>
        <v>0</v>
      </c>
      <c r="RG23" s="76">
        <f t="shared" si="762"/>
        <v>0</v>
      </c>
      <c r="RH23" s="76">
        <f t="shared" si="763"/>
        <v>0</v>
      </c>
      <c r="RI23" s="76">
        <f t="shared" si="764"/>
        <v>0</v>
      </c>
      <c r="RJ23" s="76">
        <f t="shared" si="765"/>
        <v>0</v>
      </c>
      <c r="RK23" s="76">
        <f t="shared" si="766"/>
        <v>0</v>
      </c>
      <c r="RL23" s="76">
        <f t="shared" si="767"/>
        <v>0</v>
      </c>
      <c r="RM23" s="76">
        <f t="shared" si="768"/>
        <v>0</v>
      </c>
      <c r="RN23" s="76">
        <f t="shared" si="769"/>
        <v>0</v>
      </c>
      <c r="RO23" s="76">
        <f t="shared" si="770"/>
        <v>0</v>
      </c>
      <c r="RP23" s="76">
        <f t="shared" si="771"/>
        <v>0</v>
      </c>
      <c r="RQ23" s="76">
        <f t="shared" si="772"/>
        <v>0</v>
      </c>
      <c r="RR23" s="76">
        <f t="shared" si="773"/>
        <v>0</v>
      </c>
      <c r="RS23" s="76">
        <f t="shared" si="774"/>
        <v>0</v>
      </c>
      <c r="RT23" s="76">
        <f t="shared" si="775"/>
        <v>0</v>
      </c>
      <c r="RU23" s="76">
        <f t="shared" si="776"/>
        <v>0</v>
      </c>
      <c r="RW23" s="115">
        <f t="shared" si="831"/>
        <v>0</v>
      </c>
      <c r="RX23" s="115">
        <f t="shared" si="777"/>
        <v>0</v>
      </c>
      <c r="RY23" s="115">
        <f t="shared" si="778"/>
        <v>0</v>
      </c>
      <c r="RZ23" s="115">
        <f t="shared" si="779"/>
        <v>0</v>
      </c>
      <c r="SA23" s="115">
        <f t="shared" si="780"/>
        <v>0</v>
      </c>
      <c r="SB23" s="115">
        <f t="shared" si="781"/>
        <v>0</v>
      </c>
      <c r="SC23" s="115">
        <f t="shared" si="782"/>
        <v>0</v>
      </c>
      <c r="SD23" s="115">
        <f t="shared" si="783"/>
        <v>0</v>
      </c>
      <c r="SE23" s="115">
        <f t="shared" si="784"/>
        <v>0</v>
      </c>
      <c r="SF23" s="115">
        <f t="shared" si="785"/>
        <v>0</v>
      </c>
      <c r="SG23" s="115">
        <f t="shared" si="786"/>
        <v>0</v>
      </c>
      <c r="SH23" s="115">
        <f t="shared" si="787"/>
        <v>0</v>
      </c>
      <c r="SI23" s="115">
        <f t="shared" si="788"/>
        <v>0</v>
      </c>
      <c r="SJ23" s="115">
        <f t="shared" si="789"/>
        <v>0</v>
      </c>
      <c r="SK23" s="115">
        <f t="shared" si="790"/>
        <v>0</v>
      </c>
      <c r="SL23" s="115">
        <f t="shared" si="791"/>
        <v>0</v>
      </c>
      <c r="SM23" s="115">
        <f t="shared" si="792"/>
        <v>0</v>
      </c>
      <c r="SN23" s="115">
        <f t="shared" si="793"/>
        <v>0</v>
      </c>
      <c r="SO23" s="115">
        <f t="shared" si="794"/>
        <v>0</v>
      </c>
      <c r="SP23" s="115">
        <f t="shared" si="795"/>
        <v>0</v>
      </c>
      <c r="SQ23" s="115">
        <f t="shared" si="796"/>
        <v>0</v>
      </c>
      <c r="SR23" s="115">
        <f t="shared" si="797"/>
        <v>0</v>
      </c>
      <c r="SS23" s="115">
        <f t="shared" si="798"/>
        <v>0</v>
      </c>
      <c r="ST23" s="115">
        <f t="shared" si="799"/>
        <v>0</v>
      </c>
      <c r="SU23" s="115">
        <f t="shared" si="800"/>
        <v>0</v>
      </c>
      <c r="SV23" s="115">
        <f t="shared" si="801"/>
        <v>0</v>
      </c>
      <c r="SW23" s="115">
        <f t="shared" si="802"/>
        <v>0</v>
      </c>
      <c r="SX23" s="115">
        <f t="shared" si="803"/>
        <v>0</v>
      </c>
      <c r="SY23" s="115">
        <f t="shared" si="804"/>
        <v>0</v>
      </c>
      <c r="SZ23" s="115">
        <f t="shared" si="805"/>
        <v>0</v>
      </c>
      <c r="TA23" s="115">
        <f t="shared" si="806"/>
        <v>0</v>
      </c>
      <c r="TB23" s="115">
        <f t="shared" si="807"/>
        <v>0</v>
      </c>
      <c r="TC23" s="115">
        <f t="shared" si="808"/>
        <v>0</v>
      </c>
      <c r="TD23" s="115">
        <f t="shared" si="809"/>
        <v>0</v>
      </c>
      <c r="TE23" s="115">
        <f t="shared" si="810"/>
        <v>0</v>
      </c>
      <c r="TF23" s="115">
        <f t="shared" si="811"/>
        <v>0</v>
      </c>
      <c r="TG23" s="115">
        <f t="shared" si="812"/>
        <v>0</v>
      </c>
      <c r="TH23" s="115">
        <f t="shared" si="813"/>
        <v>0</v>
      </c>
      <c r="TI23" s="115">
        <f t="shared" si="814"/>
        <v>0</v>
      </c>
      <c r="TJ23" s="115">
        <f t="shared" si="815"/>
        <v>0</v>
      </c>
      <c r="TK23" s="115">
        <f t="shared" si="816"/>
        <v>0</v>
      </c>
      <c r="TL23" s="115">
        <f t="shared" si="817"/>
        <v>0</v>
      </c>
      <c r="TM23" s="115">
        <f t="shared" si="818"/>
        <v>0</v>
      </c>
      <c r="TN23" s="115">
        <f t="shared" si="819"/>
        <v>0</v>
      </c>
      <c r="TO23" s="115">
        <f t="shared" si="820"/>
        <v>0</v>
      </c>
      <c r="TP23" s="115">
        <f t="shared" si="821"/>
        <v>0</v>
      </c>
      <c r="TQ23" s="115">
        <f t="shared" si="822"/>
        <v>0</v>
      </c>
      <c r="TR23" s="115">
        <f t="shared" si="823"/>
        <v>0</v>
      </c>
      <c r="TS23" s="115">
        <f t="shared" si="824"/>
        <v>0</v>
      </c>
      <c r="TT23" s="115">
        <f t="shared" si="825"/>
        <v>0</v>
      </c>
      <c r="TU23" s="115">
        <f t="shared" si="826"/>
        <v>0</v>
      </c>
      <c r="TV23" s="116">
        <f t="shared" si="832"/>
        <v>0</v>
      </c>
    </row>
    <row r="24" spans="1:542" x14ac:dyDescent="0.25">
      <c r="A24" s="68" t="str">
        <f t="shared" si="412"/>
        <v>Anteile 54-58/70 FN22 VN22</v>
      </c>
      <c r="B24" s="68">
        <f t="shared" si="833"/>
        <v>54</v>
      </c>
      <c r="C24" s="68">
        <f t="shared" si="827"/>
        <v>58</v>
      </c>
      <c r="D24" s="69">
        <v>22</v>
      </c>
      <c r="E24" s="69" t="s">
        <v>1540</v>
      </c>
      <c r="F24" s="68" t="str">
        <f t="shared" si="413"/>
        <v>Sehr geehrte Frau FN22</v>
      </c>
      <c r="H24" s="68" t="str">
        <f t="shared" si="414"/>
        <v>VN22</v>
      </c>
      <c r="J24" s="70" t="s">
        <v>1566</v>
      </c>
      <c r="K24" s="71" t="s">
        <v>1623</v>
      </c>
      <c r="M24" s="68" t="str">
        <f t="shared" si="415"/>
        <v>FN22</v>
      </c>
      <c r="N24" s="69">
        <v>6311</v>
      </c>
      <c r="O24" s="68" t="str">
        <f t="shared" si="416"/>
        <v>Wildschönau-Oberau</v>
      </c>
      <c r="Q24" s="72"/>
      <c r="S24" s="69" t="str">
        <f t="shared" si="828"/>
        <v>VN22.FN22@un.org</v>
      </c>
      <c r="V24" s="68" t="str">
        <f t="shared" si="417"/>
        <v xml:space="preserve">    </v>
      </c>
      <c r="Z24" s="71">
        <v>5</v>
      </c>
      <c r="AA24" s="74">
        <f t="shared" si="418"/>
        <v>0</v>
      </c>
      <c r="AB24" s="75">
        <f t="shared" si="829"/>
        <v>0</v>
      </c>
      <c r="AC24" s="76">
        <v>0</v>
      </c>
      <c r="AD24" s="76">
        <f t="shared" si="419"/>
        <v>0</v>
      </c>
      <c r="AE24" s="76">
        <f t="shared" si="420"/>
        <v>0</v>
      </c>
      <c r="AF24" s="76"/>
      <c r="AG24" s="76">
        <f t="shared" si="421"/>
        <v>0</v>
      </c>
      <c r="AH24" s="77">
        <f t="shared" si="422"/>
        <v>0</v>
      </c>
      <c r="AI24" s="75">
        <f t="shared" si="423"/>
        <v>0</v>
      </c>
      <c r="AJ24" s="76">
        <f t="shared" si="424"/>
        <v>0</v>
      </c>
      <c r="AK24" s="76">
        <f t="shared" si="425"/>
        <v>0</v>
      </c>
      <c r="AL24" s="76">
        <f t="shared" si="426"/>
        <v>0</v>
      </c>
      <c r="AM24" s="76"/>
      <c r="AN24" s="76">
        <f t="shared" si="427"/>
        <v>0</v>
      </c>
      <c r="AO24" s="77">
        <f t="shared" si="428"/>
        <v>0</v>
      </c>
      <c r="AP24" s="75">
        <f t="shared" si="429"/>
        <v>0</v>
      </c>
      <c r="AQ24" s="76">
        <f t="shared" si="430"/>
        <v>0</v>
      </c>
      <c r="AR24" s="76">
        <f t="shared" si="431"/>
        <v>0</v>
      </c>
      <c r="AS24" s="76">
        <f t="shared" si="432"/>
        <v>0</v>
      </c>
      <c r="AT24" s="76"/>
      <c r="AU24" s="76">
        <f t="shared" si="433"/>
        <v>0</v>
      </c>
      <c r="AV24" s="77">
        <f t="shared" si="434"/>
        <v>0</v>
      </c>
      <c r="AW24" s="75">
        <f t="shared" si="435"/>
        <v>0</v>
      </c>
      <c r="AX24" s="76">
        <f t="shared" si="436"/>
        <v>0</v>
      </c>
      <c r="AY24" s="76">
        <f t="shared" si="437"/>
        <v>0</v>
      </c>
      <c r="AZ24" s="76">
        <f t="shared" si="438"/>
        <v>0</v>
      </c>
      <c r="BA24" s="76"/>
      <c r="BB24" s="76">
        <f t="shared" si="439"/>
        <v>0</v>
      </c>
      <c r="BC24" s="77">
        <f t="shared" si="440"/>
        <v>0</v>
      </c>
      <c r="BD24" s="75">
        <f t="shared" si="441"/>
        <v>0</v>
      </c>
      <c r="BE24" s="76">
        <f t="shared" si="442"/>
        <v>0</v>
      </c>
      <c r="BF24" s="76">
        <f t="shared" si="443"/>
        <v>0</v>
      </c>
      <c r="BG24" s="76">
        <f t="shared" si="444"/>
        <v>0</v>
      </c>
      <c r="BH24" s="76"/>
      <c r="BI24" s="76">
        <f t="shared" si="445"/>
        <v>0</v>
      </c>
      <c r="BJ24" s="77">
        <f t="shared" si="446"/>
        <v>0</v>
      </c>
      <c r="BK24" s="75">
        <f t="shared" si="447"/>
        <v>0</v>
      </c>
      <c r="BL24" s="76">
        <f t="shared" si="448"/>
        <v>0</v>
      </c>
      <c r="BM24" s="76">
        <f t="shared" si="449"/>
        <v>0</v>
      </c>
      <c r="BN24" s="76">
        <f t="shared" si="450"/>
        <v>0</v>
      </c>
      <c r="BO24" s="76"/>
      <c r="BP24" s="76">
        <f t="shared" si="451"/>
        <v>0</v>
      </c>
      <c r="BQ24" s="77">
        <f t="shared" si="452"/>
        <v>0</v>
      </c>
      <c r="BR24" s="75">
        <f t="shared" si="453"/>
        <v>0</v>
      </c>
      <c r="BS24" s="76">
        <f t="shared" si="454"/>
        <v>0</v>
      </c>
      <c r="BT24" s="76">
        <f t="shared" si="455"/>
        <v>0</v>
      </c>
      <c r="BU24" s="76">
        <f t="shared" si="456"/>
        <v>0</v>
      </c>
      <c r="BV24" s="76"/>
      <c r="BW24" s="76">
        <f t="shared" si="457"/>
        <v>0</v>
      </c>
      <c r="BX24" s="77">
        <f t="shared" si="458"/>
        <v>0</v>
      </c>
      <c r="BY24" s="75">
        <f t="shared" si="459"/>
        <v>0</v>
      </c>
      <c r="BZ24" s="76">
        <f t="shared" si="460"/>
        <v>0</v>
      </c>
      <c r="CA24" s="76">
        <f t="shared" si="461"/>
        <v>0</v>
      </c>
      <c r="CB24" s="76">
        <f t="shared" si="462"/>
        <v>0</v>
      </c>
      <c r="CC24" s="76"/>
      <c r="CD24" s="76">
        <f t="shared" si="463"/>
        <v>0</v>
      </c>
      <c r="CE24" s="77">
        <f t="shared" si="464"/>
        <v>0</v>
      </c>
      <c r="CF24" s="75">
        <f t="shared" si="465"/>
        <v>0</v>
      </c>
      <c r="CG24" s="76">
        <f t="shared" si="466"/>
        <v>0</v>
      </c>
      <c r="CH24" s="76">
        <f t="shared" si="467"/>
        <v>0</v>
      </c>
      <c r="CI24" s="76">
        <f t="shared" si="468"/>
        <v>0</v>
      </c>
      <c r="CJ24" s="76"/>
      <c r="CK24" s="76">
        <f t="shared" si="469"/>
        <v>0</v>
      </c>
      <c r="CL24" s="77">
        <f t="shared" si="470"/>
        <v>0</v>
      </c>
      <c r="CM24" s="75">
        <f t="shared" si="471"/>
        <v>0</v>
      </c>
      <c r="CN24" s="76">
        <f t="shared" si="472"/>
        <v>0</v>
      </c>
      <c r="CO24" s="76">
        <f t="shared" si="473"/>
        <v>0</v>
      </c>
      <c r="CP24" s="76">
        <f t="shared" si="474"/>
        <v>0</v>
      </c>
      <c r="CQ24" s="76"/>
      <c r="CR24" s="76">
        <f t="shared" si="475"/>
        <v>0</v>
      </c>
      <c r="CS24" s="77">
        <f t="shared" si="476"/>
        <v>0</v>
      </c>
      <c r="CT24" s="75">
        <f t="shared" si="477"/>
        <v>0</v>
      </c>
      <c r="CU24" s="76">
        <f t="shared" si="478"/>
        <v>0</v>
      </c>
      <c r="CV24" s="76">
        <f t="shared" si="479"/>
        <v>0</v>
      </c>
      <c r="CW24" s="76">
        <f t="shared" si="480"/>
        <v>0</v>
      </c>
      <c r="CX24" s="76"/>
      <c r="CY24" s="76">
        <f t="shared" si="481"/>
        <v>0</v>
      </c>
      <c r="CZ24" s="77">
        <f t="shared" si="482"/>
        <v>0</v>
      </c>
      <c r="DA24" s="75">
        <f t="shared" si="483"/>
        <v>0</v>
      </c>
      <c r="DB24" s="76">
        <f t="shared" si="484"/>
        <v>0</v>
      </c>
      <c r="DC24" s="76">
        <f t="shared" si="485"/>
        <v>0</v>
      </c>
      <c r="DD24" s="76">
        <f t="shared" si="486"/>
        <v>0</v>
      </c>
      <c r="DE24" s="76"/>
      <c r="DF24" s="76">
        <f t="shared" si="487"/>
        <v>0</v>
      </c>
      <c r="DG24" s="77">
        <f t="shared" si="488"/>
        <v>0</v>
      </c>
      <c r="DH24" s="75">
        <f t="shared" si="489"/>
        <v>0</v>
      </c>
      <c r="DI24" s="76">
        <f t="shared" si="490"/>
        <v>0</v>
      </c>
      <c r="DJ24" s="76">
        <f t="shared" si="491"/>
        <v>0</v>
      </c>
      <c r="DK24" s="76">
        <f t="shared" si="492"/>
        <v>0</v>
      </c>
      <c r="DL24" s="76"/>
      <c r="DM24" s="76">
        <f t="shared" si="493"/>
        <v>0</v>
      </c>
      <c r="DN24" s="77">
        <f t="shared" si="494"/>
        <v>0</v>
      </c>
      <c r="DO24" s="75">
        <f t="shared" si="495"/>
        <v>0</v>
      </c>
      <c r="DP24" s="76">
        <f t="shared" si="496"/>
        <v>0</v>
      </c>
      <c r="DQ24" s="76">
        <f t="shared" si="497"/>
        <v>0</v>
      </c>
      <c r="DR24" s="76">
        <f t="shared" si="498"/>
        <v>0</v>
      </c>
      <c r="DS24" s="76"/>
      <c r="DT24" s="76">
        <f t="shared" si="499"/>
        <v>0</v>
      </c>
      <c r="DU24" s="77">
        <f t="shared" si="500"/>
        <v>0</v>
      </c>
      <c r="DV24" s="75">
        <f t="shared" si="501"/>
        <v>0</v>
      </c>
      <c r="DW24" s="76">
        <f t="shared" si="502"/>
        <v>0</v>
      </c>
      <c r="DX24" s="76">
        <f t="shared" si="503"/>
        <v>0</v>
      </c>
      <c r="DY24" s="76">
        <f t="shared" si="504"/>
        <v>0</v>
      </c>
      <c r="DZ24" s="76"/>
      <c r="EA24" s="76">
        <f t="shared" si="505"/>
        <v>0</v>
      </c>
      <c r="EB24" s="77">
        <f t="shared" si="506"/>
        <v>0</v>
      </c>
      <c r="EC24" s="75">
        <f t="shared" si="507"/>
        <v>0</v>
      </c>
      <c r="ED24" s="76">
        <f t="shared" si="508"/>
        <v>0</v>
      </c>
      <c r="EE24" s="76">
        <f t="shared" si="509"/>
        <v>0</v>
      </c>
      <c r="EF24" s="76">
        <f t="shared" si="510"/>
        <v>0</v>
      </c>
      <c r="EG24" s="76"/>
      <c r="EH24" s="76">
        <f t="shared" si="511"/>
        <v>0</v>
      </c>
      <c r="EI24" s="77">
        <f t="shared" si="512"/>
        <v>0</v>
      </c>
      <c r="EJ24" s="75">
        <f t="shared" si="513"/>
        <v>0</v>
      </c>
      <c r="EK24" s="76">
        <f t="shared" si="514"/>
        <v>0</v>
      </c>
      <c r="EL24" s="76">
        <f t="shared" si="515"/>
        <v>0</v>
      </c>
      <c r="EM24" s="76">
        <f t="shared" si="516"/>
        <v>0</v>
      </c>
      <c r="EN24" s="76"/>
      <c r="EO24" s="76">
        <f t="shared" si="517"/>
        <v>0</v>
      </c>
      <c r="EP24" s="77">
        <f t="shared" si="518"/>
        <v>0</v>
      </c>
      <c r="EQ24" s="75">
        <f t="shared" si="519"/>
        <v>0</v>
      </c>
      <c r="ER24" s="76">
        <f t="shared" si="520"/>
        <v>0</v>
      </c>
      <c r="ES24" s="76">
        <f t="shared" si="521"/>
        <v>0</v>
      </c>
      <c r="ET24" s="76">
        <f t="shared" si="522"/>
        <v>0</v>
      </c>
      <c r="EU24" s="76"/>
      <c r="EV24" s="76">
        <f t="shared" si="523"/>
        <v>0</v>
      </c>
      <c r="EW24" s="77">
        <f t="shared" si="524"/>
        <v>0</v>
      </c>
      <c r="EX24" s="75">
        <f t="shared" si="525"/>
        <v>0</v>
      </c>
      <c r="EY24" s="76">
        <f t="shared" si="526"/>
        <v>0</v>
      </c>
      <c r="EZ24" s="76">
        <f t="shared" si="527"/>
        <v>0</v>
      </c>
      <c r="FA24" s="76">
        <f t="shared" si="528"/>
        <v>0</v>
      </c>
      <c r="FB24" s="76"/>
      <c r="FC24" s="76">
        <f t="shared" si="529"/>
        <v>0</v>
      </c>
      <c r="FD24" s="77">
        <f t="shared" si="530"/>
        <v>0</v>
      </c>
      <c r="FE24" s="75">
        <f t="shared" si="531"/>
        <v>0</v>
      </c>
      <c r="FF24" s="76">
        <f t="shared" si="532"/>
        <v>0</v>
      </c>
      <c r="FG24" s="76">
        <f t="shared" si="533"/>
        <v>0</v>
      </c>
      <c r="FH24" s="76">
        <f t="shared" si="534"/>
        <v>0</v>
      </c>
      <c r="FI24" s="76"/>
      <c r="FJ24" s="76">
        <f t="shared" si="535"/>
        <v>0</v>
      </c>
      <c r="FK24" s="77">
        <f t="shared" si="536"/>
        <v>0</v>
      </c>
      <c r="FL24" s="75">
        <f t="shared" si="537"/>
        <v>0</v>
      </c>
      <c r="FM24" s="76">
        <f t="shared" si="538"/>
        <v>0</v>
      </c>
      <c r="FN24" s="76">
        <f t="shared" si="539"/>
        <v>0</v>
      </c>
      <c r="FO24" s="76">
        <f t="shared" si="540"/>
        <v>0</v>
      </c>
      <c r="FP24" s="76"/>
      <c r="FQ24" s="76">
        <f t="shared" si="541"/>
        <v>0</v>
      </c>
      <c r="FR24" s="77">
        <f t="shared" si="542"/>
        <v>0</v>
      </c>
      <c r="FS24" s="75">
        <f t="shared" si="543"/>
        <v>0</v>
      </c>
      <c r="FT24" s="76">
        <f t="shared" si="544"/>
        <v>0</v>
      </c>
      <c r="FU24" s="76">
        <f t="shared" si="545"/>
        <v>0</v>
      </c>
      <c r="FV24" s="76">
        <f t="shared" si="546"/>
        <v>0</v>
      </c>
      <c r="FW24" s="76"/>
      <c r="FX24" s="76">
        <f t="shared" si="547"/>
        <v>0</v>
      </c>
      <c r="FY24" s="77">
        <f t="shared" si="548"/>
        <v>0</v>
      </c>
      <c r="FZ24" s="75">
        <f t="shared" si="549"/>
        <v>0</v>
      </c>
      <c r="GA24" s="76">
        <f t="shared" si="550"/>
        <v>0</v>
      </c>
      <c r="GB24" s="76">
        <f t="shared" si="551"/>
        <v>0</v>
      </c>
      <c r="GC24" s="76">
        <f t="shared" si="552"/>
        <v>0</v>
      </c>
      <c r="GD24" s="76"/>
      <c r="GE24" s="76">
        <f t="shared" si="553"/>
        <v>0</v>
      </c>
      <c r="GF24" s="77">
        <f t="shared" si="554"/>
        <v>0</v>
      </c>
      <c r="GG24" s="75">
        <f t="shared" si="555"/>
        <v>0</v>
      </c>
      <c r="GH24" s="76">
        <f t="shared" si="556"/>
        <v>0</v>
      </c>
      <c r="GI24" s="76">
        <f t="shared" si="557"/>
        <v>0</v>
      </c>
      <c r="GJ24" s="76">
        <f t="shared" si="558"/>
        <v>0</v>
      </c>
      <c r="GK24" s="76"/>
      <c r="GL24" s="76">
        <f t="shared" si="559"/>
        <v>0</v>
      </c>
      <c r="GM24" s="77">
        <f t="shared" si="560"/>
        <v>0</v>
      </c>
      <c r="GN24" s="75">
        <f t="shared" si="561"/>
        <v>0</v>
      </c>
      <c r="GO24" s="76">
        <f t="shared" si="562"/>
        <v>0</v>
      </c>
      <c r="GP24" s="76">
        <f t="shared" si="563"/>
        <v>0</v>
      </c>
      <c r="GQ24" s="76">
        <f t="shared" si="564"/>
        <v>0</v>
      </c>
      <c r="GR24" s="76"/>
      <c r="GS24" s="76">
        <f t="shared" si="565"/>
        <v>0</v>
      </c>
      <c r="GT24" s="77">
        <f t="shared" si="566"/>
        <v>0</v>
      </c>
      <c r="GU24" s="75">
        <f t="shared" si="567"/>
        <v>0</v>
      </c>
      <c r="GV24" s="76">
        <f t="shared" si="568"/>
        <v>0</v>
      </c>
      <c r="GW24" s="76">
        <f t="shared" si="569"/>
        <v>0</v>
      </c>
      <c r="GX24" s="76">
        <f t="shared" si="570"/>
        <v>0</v>
      </c>
      <c r="GY24" s="76"/>
      <c r="GZ24" s="76">
        <f t="shared" si="571"/>
        <v>0</v>
      </c>
      <c r="HA24" s="77">
        <f t="shared" si="572"/>
        <v>0</v>
      </c>
      <c r="HB24" s="75">
        <f t="shared" si="573"/>
        <v>0</v>
      </c>
      <c r="HC24" s="76">
        <f t="shared" si="574"/>
        <v>0</v>
      </c>
      <c r="HD24" s="76">
        <f t="shared" si="575"/>
        <v>0</v>
      </c>
      <c r="HE24" s="76">
        <f t="shared" si="576"/>
        <v>0</v>
      </c>
      <c r="HF24" s="76"/>
      <c r="HG24" s="76">
        <f t="shared" si="577"/>
        <v>0</v>
      </c>
      <c r="HH24" s="77">
        <f t="shared" si="578"/>
        <v>0</v>
      </c>
      <c r="HI24" s="75">
        <f t="shared" si="579"/>
        <v>0</v>
      </c>
      <c r="HJ24" s="76">
        <f t="shared" si="580"/>
        <v>0</v>
      </c>
      <c r="HK24" s="76">
        <f t="shared" si="581"/>
        <v>0</v>
      </c>
      <c r="HL24" s="76">
        <f t="shared" si="582"/>
        <v>0</v>
      </c>
      <c r="HM24" s="76"/>
      <c r="HN24" s="76">
        <f t="shared" si="583"/>
        <v>0</v>
      </c>
      <c r="HO24" s="77">
        <f t="shared" si="584"/>
        <v>0</v>
      </c>
      <c r="HP24" s="75">
        <f t="shared" si="585"/>
        <v>0</v>
      </c>
      <c r="HQ24" s="76">
        <f t="shared" si="586"/>
        <v>0</v>
      </c>
      <c r="HR24" s="76">
        <f t="shared" si="587"/>
        <v>0</v>
      </c>
      <c r="HS24" s="76">
        <f t="shared" si="588"/>
        <v>0</v>
      </c>
      <c r="HT24" s="76"/>
      <c r="HU24" s="76">
        <f t="shared" si="589"/>
        <v>0</v>
      </c>
      <c r="HV24" s="77">
        <f t="shared" si="590"/>
        <v>0</v>
      </c>
      <c r="HW24" s="75">
        <f t="shared" si="591"/>
        <v>0</v>
      </c>
      <c r="HX24" s="76">
        <f t="shared" si="592"/>
        <v>0</v>
      </c>
      <c r="HY24" s="76">
        <f t="shared" si="593"/>
        <v>0</v>
      </c>
      <c r="HZ24" s="76">
        <f t="shared" si="594"/>
        <v>0</v>
      </c>
      <c r="IA24" s="76"/>
      <c r="IB24" s="76">
        <f t="shared" si="595"/>
        <v>0</v>
      </c>
      <c r="IC24" s="77">
        <f t="shared" si="596"/>
        <v>0</v>
      </c>
      <c r="ID24" s="75">
        <f t="shared" si="597"/>
        <v>0</v>
      </c>
      <c r="IE24" s="76">
        <f t="shared" si="598"/>
        <v>0</v>
      </c>
      <c r="IF24" s="76">
        <f t="shared" si="599"/>
        <v>0</v>
      </c>
      <c r="IG24" s="76">
        <f t="shared" si="600"/>
        <v>0</v>
      </c>
      <c r="IH24" s="76"/>
      <c r="II24" s="76">
        <f t="shared" si="601"/>
        <v>0</v>
      </c>
      <c r="IJ24" s="77">
        <f t="shared" si="602"/>
        <v>0</v>
      </c>
      <c r="IK24" s="75">
        <f t="shared" si="603"/>
        <v>0</v>
      </c>
      <c r="IL24" s="76">
        <f t="shared" si="604"/>
        <v>0</v>
      </c>
      <c r="IM24" s="76">
        <f t="shared" si="605"/>
        <v>0</v>
      </c>
      <c r="IN24" s="76">
        <f t="shared" si="606"/>
        <v>0</v>
      </c>
      <c r="IO24" s="76"/>
      <c r="IP24" s="76">
        <f t="shared" si="607"/>
        <v>0</v>
      </c>
      <c r="IQ24" s="77">
        <f t="shared" si="608"/>
        <v>0</v>
      </c>
      <c r="IR24" s="75">
        <f t="shared" si="609"/>
        <v>0</v>
      </c>
      <c r="IS24" s="76">
        <f t="shared" si="610"/>
        <v>0</v>
      </c>
      <c r="IT24" s="76">
        <f t="shared" si="611"/>
        <v>0</v>
      </c>
      <c r="IU24" s="76">
        <f t="shared" si="612"/>
        <v>0</v>
      </c>
      <c r="IV24" s="76"/>
      <c r="IW24" s="76">
        <f t="shared" si="613"/>
        <v>0</v>
      </c>
      <c r="IX24" s="77">
        <f t="shared" si="614"/>
        <v>0</v>
      </c>
      <c r="IY24" s="75">
        <f t="shared" si="615"/>
        <v>0</v>
      </c>
      <c r="IZ24" s="76">
        <f t="shared" si="616"/>
        <v>0</v>
      </c>
      <c r="JA24" s="76">
        <f t="shared" si="617"/>
        <v>0</v>
      </c>
      <c r="JB24" s="76">
        <f t="shared" si="618"/>
        <v>0</v>
      </c>
      <c r="JC24" s="76"/>
      <c r="JD24" s="76">
        <f t="shared" si="619"/>
        <v>0</v>
      </c>
      <c r="JE24" s="77">
        <f t="shared" si="620"/>
        <v>0</v>
      </c>
      <c r="JF24" s="75">
        <f t="shared" si="621"/>
        <v>0</v>
      </c>
      <c r="JG24" s="76">
        <f t="shared" si="622"/>
        <v>0</v>
      </c>
      <c r="JH24" s="76">
        <f t="shared" si="623"/>
        <v>0</v>
      </c>
      <c r="JI24" s="76">
        <f t="shared" si="624"/>
        <v>0</v>
      </c>
      <c r="JJ24" s="76"/>
      <c r="JK24" s="76">
        <f t="shared" si="625"/>
        <v>0</v>
      </c>
      <c r="JL24" s="77">
        <f t="shared" si="626"/>
        <v>0</v>
      </c>
      <c r="JM24" s="75">
        <f t="shared" si="627"/>
        <v>0</v>
      </c>
      <c r="JN24" s="76">
        <f t="shared" si="628"/>
        <v>0</v>
      </c>
      <c r="JO24" s="76">
        <f t="shared" si="629"/>
        <v>0</v>
      </c>
      <c r="JP24" s="76">
        <f t="shared" si="630"/>
        <v>0</v>
      </c>
      <c r="JQ24" s="76"/>
      <c r="JR24" s="76">
        <f t="shared" si="631"/>
        <v>0</v>
      </c>
      <c r="JS24" s="77">
        <f t="shared" si="632"/>
        <v>0</v>
      </c>
      <c r="JT24" s="75">
        <f t="shared" si="633"/>
        <v>0</v>
      </c>
      <c r="JU24" s="76">
        <f t="shared" si="634"/>
        <v>0</v>
      </c>
      <c r="JV24" s="76">
        <f t="shared" si="635"/>
        <v>0</v>
      </c>
      <c r="JW24" s="76">
        <f t="shared" si="636"/>
        <v>0</v>
      </c>
      <c r="JX24" s="76"/>
      <c r="JY24" s="76">
        <f t="shared" si="637"/>
        <v>0</v>
      </c>
      <c r="JZ24" s="77">
        <f t="shared" si="638"/>
        <v>0</v>
      </c>
      <c r="KA24" s="75">
        <f t="shared" si="639"/>
        <v>0</v>
      </c>
      <c r="KB24" s="76">
        <f t="shared" si="640"/>
        <v>0</v>
      </c>
      <c r="KC24" s="76">
        <f t="shared" si="641"/>
        <v>0</v>
      </c>
      <c r="KD24" s="76">
        <f t="shared" si="642"/>
        <v>0</v>
      </c>
      <c r="KE24" s="76"/>
      <c r="KF24" s="76">
        <f t="shared" si="643"/>
        <v>0</v>
      </c>
      <c r="KG24" s="77">
        <f t="shared" si="644"/>
        <v>0</v>
      </c>
      <c r="KH24" s="75">
        <f t="shared" si="645"/>
        <v>0</v>
      </c>
      <c r="KI24" s="76">
        <f t="shared" si="646"/>
        <v>0</v>
      </c>
      <c r="KJ24" s="76">
        <f t="shared" si="647"/>
        <v>0</v>
      </c>
      <c r="KK24" s="76">
        <f t="shared" si="648"/>
        <v>0</v>
      </c>
      <c r="KL24" s="76"/>
      <c r="KM24" s="76">
        <f t="shared" si="649"/>
        <v>0</v>
      </c>
      <c r="KN24" s="77">
        <f t="shared" si="650"/>
        <v>0</v>
      </c>
      <c r="KO24" s="75">
        <f t="shared" si="651"/>
        <v>0</v>
      </c>
      <c r="KP24" s="76">
        <f t="shared" si="652"/>
        <v>0</v>
      </c>
      <c r="KQ24" s="76">
        <f t="shared" si="653"/>
        <v>0</v>
      </c>
      <c r="KR24" s="76">
        <f t="shared" si="654"/>
        <v>0</v>
      </c>
      <c r="KS24" s="76"/>
      <c r="KT24" s="76">
        <f t="shared" si="655"/>
        <v>0</v>
      </c>
      <c r="KU24" s="77">
        <f t="shared" si="656"/>
        <v>0</v>
      </c>
      <c r="KV24" s="75">
        <f t="shared" si="657"/>
        <v>0</v>
      </c>
      <c r="KW24" s="76">
        <f t="shared" si="658"/>
        <v>0</v>
      </c>
      <c r="KX24" s="76">
        <f t="shared" si="659"/>
        <v>0</v>
      </c>
      <c r="KY24" s="76">
        <f t="shared" si="660"/>
        <v>0</v>
      </c>
      <c r="KZ24" s="76"/>
      <c r="LA24" s="76">
        <f t="shared" si="661"/>
        <v>0</v>
      </c>
      <c r="LB24" s="77">
        <f t="shared" si="662"/>
        <v>0</v>
      </c>
      <c r="LC24" s="75">
        <f t="shared" si="663"/>
        <v>0</v>
      </c>
      <c r="LD24" s="76">
        <f t="shared" si="664"/>
        <v>0</v>
      </c>
      <c r="LE24" s="76">
        <f t="shared" si="665"/>
        <v>0</v>
      </c>
      <c r="LF24" s="76">
        <f t="shared" si="666"/>
        <v>0</v>
      </c>
      <c r="LG24" s="76"/>
      <c r="LH24" s="76">
        <f t="shared" si="667"/>
        <v>0</v>
      </c>
      <c r="LI24" s="77">
        <f t="shared" si="668"/>
        <v>0</v>
      </c>
      <c r="LJ24" s="75">
        <f t="shared" si="669"/>
        <v>0</v>
      </c>
      <c r="LK24" s="76">
        <f t="shared" si="670"/>
        <v>0</v>
      </c>
      <c r="LL24" s="76">
        <f t="shared" si="671"/>
        <v>0</v>
      </c>
      <c r="LM24" s="76">
        <f t="shared" si="672"/>
        <v>0</v>
      </c>
      <c r="LN24" s="76"/>
      <c r="LO24" s="76">
        <f t="shared" si="673"/>
        <v>0</v>
      </c>
      <c r="LP24" s="77">
        <f t="shared" si="674"/>
        <v>0</v>
      </c>
      <c r="LQ24" s="75">
        <f t="shared" si="675"/>
        <v>0</v>
      </c>
      <c r="LR24" s="76">
        <f t="shared" si="676"/>
        <v>0</v>
      </c>
      <c r="LS24" s="76">
        <f t="shared" si="677"/>
        <v>0</v>
      </c>
      <c r="LT24" s="76">
        <f t="shared" si="678"/>
        <v>0</v>
      </c>
      <c r="LU24" s="76"/>
      <c r="LV24" s="76">
        <f t="shared" si="679"/>
        <v>0</v>
      </c>
      <c r="LW24" s="77">
        <f t="shared" si="680"/>
        <v>0</v>
      </c>
      <c r="LX24" s="75">
        <f t="shared" si="681"/>
        <v>0</v>
      </c>
      <c r="LY24" s="76">
        <f t="shared" si="682"/>
        <v>0</v>
      </c>
      <c r="LZ24" s="76">
        <f t="shared" si="683"/>
        <v>0</v>
      </c>
      <c r="MA24" s="76">
        <f t="shared" si="684"/>
        <v>0</v>
      </c>
      <c r="MB24" s="76"/>
      <c r="MC24" s="76">
        <f t="shared" si="685"/>
        <v>0</v>
      </c>
      <c r="MD24" s="77">
        <f t="shared" si="686"/>
        <v>0</v>
      </c>
      <c r="ME24" s="75">
        <f t="shared" si="687"/>
        <v>0</v>
      </c>
      <c r="MF24" s="76">
        <f t="shared" si="688"/>
        <v>0</v>
      </c>
      <c r="MG24" s="76">
        <f t="shared" si="689"/>
        <v>0</v>
      </c>
      <c r="MH24" s="76">
        <f t="shared" si="690"/>
        <v>0</v>
      </c>
      <c r="MI24" s="76"/>
      <c r="MJ24" s="76">
        <f t="shared" si="691"/>
        <v>0</v>
      </c>
      <c r="MK24" s="77">
        <f t="shared" si="692"/>
        <v>0</v>
      </c>
      <c r="ML24" s="75">
        <f t="shared" si="693"/>
        <v>0</v>
      </c>
      <c r="MM24" s="76">
        <f t="shared" si="694"/>
        <v>0</v>
      </c>
      <c r="MN24" s="76">
        <f t="shared" si="695"/>
        <v>0</v>
      </c>
      <c r="MO24" s="76">
        <f t="shared" si="696"/>
        <v>0</v>
      </c>
      <c r="MP24" s="76"/>
      <c r="MQ24" s="76">
        <f t="shared" si="697"/>
        <v>0</v>
      </c>
      <c r="MR24" s="77">
        <f t="shared" si="698"/>
        <v>0</v>
      </c>
      <c r="MS24" s="75">
        <f t="shared" si="699"/>
        <v>0</v>
      </c>
      <c r="MT24" s="76">
        <f t="shared" si="700"/>
        <v>0</v>
      </c>
      <c r="MU24" s="76">
        <f t="shared" si="701"/>
        <v>0</v>
      </c>
      <c r="MV24" s="76">
        <f t="shared" si="702"/>
        <v>0</v>
      </c>
      <c r="MW24" s="76"/>
      <c r="MX24" s="76">
        <f t="shared" si="703"/>
        <v>0</v>
      </c>
      <c r="MY24" s="77">
        <f t="shared" si="704"/>
        <v>0</v>
      </c>
      <c r="MZ24" s="75">
        <f t="shared" si="705"/>
        <v>0</v>
      </c>
      <c r="NA24" s="76">
        <f t="shared" si="706"/>
        <v>0</v>
      </c>
      <c r="NB24" s="76">
        <f t="shared" si="707"/>
        <v>0</v>
      </c>
      <c r="NC24" s="76">
        <f t="shared" si="708"/>
        <v>0</v>
      </c>
      <c r="ND24" s="76"/>
      <c r="NE24" s="76">
        <f t="shared" si="709"/>
        <v>0</v>
      </c>
      <c r="NF24" s="77">
        <f t="shared" si="710"/>
        <v>0</v>
      </c>
      <c r="NG24" s="75">
        <f t="shared" si="711"/>
        <v>0</v>
      </c>
      <c r="NH24" s="76">
        <f t="shared" si="712"/>
        <v>0</v>
      </c>
      <c r="NI24" s="76">
        <f t="shared" si="713"/>
        <v>0</v>
      </c>
      <c r="NJ24" s="76">
        <f t="shared" si="714"/>
        <v>0</v>
      </c>
      <c r="NK24" s="76"/>
      <c r="NL24" s="76">
        <f t="shared" si="715"/>
        <v>0</v>
      </c>
      <c r="NM24" s="77">
        <f t="shared" si="716"/>
        <v>0</v>
      </c>
      <c r="NN24" s="75">
        <f t="shared" si="717"/>
        <v>0</v>
      </c>
      <c r="NO24" s="76">
        <f t="shared" si="718"/>
        <v>0</v>
      </c>
      <c r="NP24" s="76">
        <f t="shared" si="719"/>
        <v>0</v>
      </c>
      <c r="NQ24" s="76">
        <f t="shared" si="720"/>
        <v>0</v>
      </c>
      <c r="NR24" s="76"/>
      <c r="NS24" s="76">
        <f t="shared" si="721"/>
        <v>0</v>
      </c>
      <c r="NT24" s="77">
        <f t="shared" si="722"/>
        <v>0</v>
      </c>
      <c r="NU24" s="72"/>
      <c r="NV24" s="115">
        <f t="shared" si="838"/>
        <v>0</v>
      </c>
      <c r="NW24" s="115">
        <f t="shared" si="838"/>
        <v>0</v>
      </c>
      <c r="NX24" s="115">
        <f t="shared" si="838"/>
        <v>0</v>
      </c>
      <c r="NY24" s="115">
        <f t="shared" si="838"/>
        <v>0</v>
      </c>
      <c r="NZ24" s="115">
        <f t="shared" si="838"/>
        <v>0</v>
      </c>
      <c r="OA24" s="115">
        <f t="shared" si="838"/>
        <v>0</v>
      </c>
      <c r="OB24" s="115">
        <f t="shared" si="838"/>
        <v>0</v>
      </c>
      <c r="OC24" s="115">
        <f t="shared" si="838"/>
        <v>0</v>
      </c>
      <c r="OD24" s="115">
        <f t="shared" si="838"/>
        <v>0</v>
      </c>
      <c r="OE24" s="115">
        <f t="shared" si="838"/>
        <v>0</v>
      </c>
      <c r="OF24" s="115">
        <f t="shared" si="839"/>
        <v>0</v>
      </c>
      <c r="OG24" s="115">
        <f t="shared" si="839"/>
        <v>0</v>
      </c>
      <c r="OH24" s="115">
        <f t="shared" si="839"/>
        <v>0</v>
      </c>
      <c r="OI24" s="115">
        <f t="shared" si="839"/>
        <v>0</v>
      </c>
      <c r="OJ24" s="115">
        <f t="shared" si="839"/>
        <v>0</v>
      </c>
      <c r="OK24" s="115">
        <f t="shared" si="839"/>
        <v>0</v>
      </c>
      <c r="OL24" s="115">
        <f t="shared" si="839"/>
        <v>0</v>
      </c>
      <c r="OM24" s="115">
        <f t="shared" si="839"/>
        <v>0</v>
      </c>
      <c r="ON24" s="115">
        <f t="shared" si="839"/>
        <v>0</v>
      </c>
      <c r="OO24" s="115">
        <f t="shared" si="839"/>
        <v>0</v>
      </c>
      <c r="OP24" s="115">
        <f t="shared" si="839"/>
        <v>0</v>
      </c>
      <c r="OQ24" s="115">
        <f t="shared" si="837"/>
        <v>0</v>
      </c>
      <c r="OR24" s="115">
        <f t="shared" si="837"/>
        <v>0</v>
      </c>
      <c r="OS24" s="115">
        <f t="shared" si="837"/>
        <v>0</v>
      </c>
      <c r="OT24" s="115">
        <f t="shared" si="837"/>
        <v>0</v>
      </c>
      <c r="OU24" s="115">
        <f t="shared" si="837"/>
        <v>0</v>
      </c>
      <c r="OV24" s="115">
        <f t="shared" si="837"/>
        <v>0</v>
      </c>
      <c r="OW24" s="115">
        <f t="shared" si="837"/>
        <v>0</v>
      </c>
      <c r="OX24" s="115">
        <f t="shared" si="837"/>
        <v>0</v>
      </c>
      <c r="OY24" s="115">
        <f t="shared" si="837"/>
        <v>0</v>
      </c>
      <c r="OZ24" s="115">
        <f t="shared" si="837"/>
        <v>0</v>
      </c>
      <c r="PA24" s="115">
        <f t="shared" si="837"/>
        <v>0</v>
      </c>
      <c r="PB24" s="115">
        <f t="shared" si="837"/>
        <v>0</v>
      </c>
      <c r="PC24" s="115">
        <f t="shared" si="837"/>
        <v>0</v>
      </c>
      <c r="PD24" s="115">
        <f t="shared" si="837"/>
        <v>0</v>
      </c>
      <c r="PE24" s="115">
        <f t="shared" si="837"/>
        <v>0</v>
      </c>
      <c r="PF24" s="115">
        <f t="shared" si="837"/>
        <v>0</v>
      </c>
      <c r="PG24" s="115">
        <f t="shared" si="837"/>
        <v>0</v>
      </c>
      <c r="PH24" s="115">
        <f t="shared" si="837"/>
        <v>0</v>
      </c>
      <c r="PI24" s="115">
        <f t="shared" si="837"/>
        <v>0</v>
      </c>
      <c r="PJ24" s="115">
        <f t="shared" si="837"/>
        <v>0</v>
      </c>
      <c r="PK24" s="115">
        <f t="shared" si="837"/>
        <v>0</v>
      </c>
      <c r="PL24" s="115">
        <f t="shared" si="837"/>
        <v>0</v>
      </c>
      <c r="PM24" s="115">
        <f t="shared" si="837"/>
        <v>0</v>
      </c>
      <c r="PN24" s="115">
        <f t="shared" si="837"/>
        <v>0</v>
      </c>
      <c r="PO24" s="115">
        <f t="shared" si="837"/>
        <v>0</v>
      </c>
      <c r="PP24" s="115">
        <f t="shared" si="837"/>
        <v>0</v>
      </c>
      <c r="PQ24" s="115">
        <f t="shared" si="837"/>
        <v>0</v>
      </c>
      <c r="PR24" s="115">
        <f t="shared" si="837"/>
        <v>0</v>
      </c>
      <c r="PS24" s="115">
        <f t="shared" si="837"/>
        <v>0</v>
      </c>
      <c r="PT24" s="115">
        <f t="shared" si="837"/>
        <v>0</v>
      </c>
      <c r="PU24" s="116">
        <f t="shared" si="830"/>
        <v>0</v>
      </c>
      <c r="PV24" s="116"/>
      <c r="PW24" s="76">
        <f t="shared" si="726"/>
        <v>0</v>
      </c>
      <c r="PX24" s="76">
        <f t="shared" si="727"/>
        <v>0</v>
      </c>
      <c r="PY24" s="76">
        <f t="shared" si="728"/>
        <v>0</v>
      </c>
      <c r="PZ24" s="76">
        <f t="shared" si="729"/>
        <v>0</v>
      </c>
      <c r="QA24" s="76">
        <f t="shared" si="730"/>
        <v>0</v>
      </c>
      <c r="QB24" s="76">
        <f t="shared" si="731"/>
        <v>0</v>
      </c>
      <c r="QC24" s="76">
        <f t="shared" si="732"/>
        <v>0</v>
      </c>
      <c r="QD24" s="76">
        <f t="shared" si="733"/>
        <v>0</v>
      </c>
      <c r="QE24" s="76">
        <f t="shared" si="734"/>
        <v>0</v>
      </c>
      <c r="QF24" s="76">
        <f t="shared" si="735"/>
        <v>0</v>
      </c>
      <c r="QG24" s="76">
        <f t="shared" si="736"/>
        <v>0</v>
      </c>
      <c r="QH24" s="76">
        <f t="shared" si="737"/>
        <v>0</v>
      </c>
      <c r="QI24" s="76">
        <f t="shared" si="738"/>
        <v>0</v>
      </c>
      <c r="QJ24" s="76">
        <f t="shared" si="739"/>
        <v>0</v>
      </c>
      <c r="QK24" s="76">
        <f t="shared" si="740"/>
        <v>0</v>
      </c>
      <c r="QL24" s="76">
        <f t="shared" si="741"/>
        <v>0</v>
      </c>
      <c r="QM24" s="76">
        <f t="shared" si="742"/>
        <v>0</v>
      </c>
      <c r="QN24" s="76">
        <f t="shared" si="743"/>
        <v>0</v>
      </c>
      <c r="QO24" s="76">
        <f t="shared" si="744"/>
        <v>0</v>
      </c>
      <c r="QP24" s="76">
        <f t="shared" si="745"/>
        <v>0</v>
      </c>
      <c r="QQ24" s="76">
        <f t="shared" si="746"/>
        <v>0</v>
      </c>
      <c r="QR24" s="76">
        <f t="shared" si="747"/>
        <v>0</v>
      </c>
      <c r="QS24" s="76">
        <f t="shared" si="748"/>
        <v>0</v>
      </c>
      <c r="QT24" s="76">
        <f t="shared" si="749"/>
        <v>0</v>
      </c>
      <c r="QU24" s="76">
        <f t="shared" si="750"/>
        <v>0</v>
      </c>
      <c r="QV24" s="76">
        <f t="shared" si="751"/>
        <v>0</v>
      </c>
      <c r="QW24" s="76">
        <f t="shared" si="752"/>
        <v>0</v>
      </c>
      <c r="QX24" s="76">
        <f t="shared" si="753"/>
        <v>0</v>
      </c>
      <c r="QY24" s="76">
        <f t="shared" si="754"/>
        <v>0</v>
      </c>
      <c r="QZ24" s="76">
        <f t="shared" si="755"/>
        <v>0</v>
      </c>
      <c r="RA24" s="76">
        <f t="shared" si="756"/>
        <v>0</v>
      </c>
      <c r="RB24" s="76">
        <f t="shared" si="757"/>
        <v>0</v>
      </c>
      <c r="RC24" s="76">
        <f t="shared" si="758"/>
        <v>0</v>
      </c>
      <c r="RD24" s="76">
        <f t="shared" si="759"/>
        <v>0</v>
      </c>
      <c r="RE24" s="76">
        <f t="shared" si="760"/>
        <v>0</v>
      </c>
      <c r="RF24" s="76">
        <f t="shared" si="761"/>
        <v>0</v>
      </c>
      <c r="RG24" s="76">
        <f t="shared" si="762"/>
        <v>0</v>
      </c>
      <c r="RH24" s="76">
        <f t="shared" si="763"/>
        <v>0</v>
      </c>
      <c r="RI24" s="76">
        <f t="shared" si="764"/>
        <v>0</v>
      </c>
      <c r="RJ24" s="76">
        <f t="shared" si="765"/>
        <v>0</v>
      </c>
      <c r="RK24" s="76">
        <f t="shared" si="766"/>
        <v>0</v>
      </c>
      <c r="RL24" s="76">
        <f t="shared" si="767"/>
        <v>0</v>
      </c>
      <c r="RM24" s="76">
        <f t="shared" si="768"/>
        <v>0</v>
      </c>
      <c r="RN24" s="76">
        <f t="shared" si="769"/>
        <v>0</v>
      </c>
      <c r="RO24" s="76">
        <f t="shared" si="770"/>
        <v>0</v>
      </c>
      <c r="RP24" s="76">
        <f t="shared" si="771"/>
        <v>0</v>
      </c>
      <c r="RQ24" s="76">
        <f t="shared" si="772"/>
        <v>0</v>
      </c>
      <c r="RR24" s="76">
        <f t="shared" si="773"/>
        <v>0</v>
      </c>
      <c r="RS24" s="76">
        <f t="shared" si="774"/>
        <v>0</v>
      </c>
      <c r="RT24" s="76">
        <f t="shared" si="775"/>
        <v>0</v>
      </c>
      <c r="RU24" s="76">
        <f t="shared" si="776"/>
        <v>0</v>
      </c>
      <c r="RW24" s="115">
        <f t="shared" si="831"/>
        <v>0</v>
      </c>
      <c r="RX24" s="115">
        <f t="shared" si="777"/>
        <v>0</v>
      </c>
      <c r="RY24" s="115">
        <f t="shared" si="778"/>
        <v>0</v>
      </c>
      <c r="RZ24" s="115">
        <f t="shared" si="779"/>
        <v>0</v>
      </c>
      <c r="SA24" s="115">
        <f t="shared" si="780"/>
        <v>0</v>
      </c>
      <c r="SB24" s="115">
        <f t="shared" si="781"/>
        <v>0</v>
      </c>
      <c r="SC24" s="115">
        <f t="shared" si="782"/>
        <v>0</v>
      </c>
      <c r="SD24" s="115">
        <f t="shared" si="783"/>
        <v>0</v>
      </c>
      <c r="SE24" s="115">
        <f t="shared" si="784"/>
        <v>0</v>
      </c>
      <c r="SF24" s="115">
        <f t="shared" si="785"/>
        <v>0</v>
      </c>
      <c r="SG24" s="115">
        <f t="shared" si="786"/>
        <v>0</v>
      </c>
      <c r="SH24" s="115">
        <f t="shared" si="787"/>
        <v>0</v>
      </c>
      <c r="SI24" s="115">
        <f t="shared" si="788"/>
        <v>0</v>
      </c>
      <c r="SJ24" s="115">
        <f t="shared" si="789"/>
        <v>0</v>
      </c>
      <c r="SK24" s="115">
        <f t="shared" si="790"/>
        <v>0</v>
      </c>
      <c r="SL24" s="115">
        <f t="shared" si="791"/>
        <v>0</v>
      </c>
      <c r="SM24" s="115">
        <f t="shared" si="792"/>
        <v>0</v>
      </c>
      <c r="SN24" s="115">
        <f t="shared" si="793"/>
        <v>0</v>
      </c>
      <c r="SO24" s="115">
        <f t="shared" si="794"/>
        <v>0</v>
      </c>
      <c r="SP24" s="115">
        <f t="shared" si="795"/>
        <v>0</v>
      </c>
      <c r="SQ24" s="115">
        <f t="shared" si="796"/>
        <v>0</v>
      </c>
      <c r="SR24" s="115">
        <f t="shared" si="797"/>
        <v>0</v>
      </c>
      <c r="SS24" s="115">
        <f t="shared" si="798"/>
        <v>0</v>
      </c>
      <c r="ST24" s="115">
        <f t="shared" si="799"/>
        <v>0</v>
      </c>
      <c r="SU24" s="115">
        <f t="shared" si="800"/>
        <v>0</v>
      </c>
      <c r="SV24" s="115">
        <f t="shared" si="801"/>
        <v>0</v>
      </c>
      <c r="SW24" s="115">
        <f t="shared" si="802"/>
        <v>0</v>
      </c>
      <c r="SX24" s="115">
        <f t="shared" si="803"/>
        <v>0</v>
      </c>
      <c r="SY24" s="115">
        <f t="shared" si="804"/>
        <v>0</v>
      </c>
      <c r="SZ24" s="115">
        <f t="shared" si="805"/>
        <v>0</v>
      </c>
      <c r="TA24" s="115">
        <f t="shared" si="806"/>
        <v>0</v>
      </c>
      <c r="TB24" s="115">
        <f t="shared" si="807"/>
        <v>0</v>
      </c>
      <c r="TC24" s="115">
        <f t="shared" si="808"/>
        <v>0</v>
      </c>
      <c r="TD24" s="115">
        <f t="shared" si="809"/>
        <v>0</v>
      </c>
      <c r="TE24" s="115">
        <f t="shared" si="810"/>
        <v>0</v>
      </c>
      <c r="TF24" s="115">
        <f t="shared" si="811"/>
        <v>0</v>
      </c>
      <c r="TG24" s="115">
        <f t="shared" si="812"/>
        <v>0</v>
      </c>
      <c r="TH24" s="115">
        <f t="shared" si="813"/>
        <v>0</v>
      </c>
      <c r="TI24" s="115">
        <f t="shared" si="814"/>
        <v>0</v>
      </c>
      <c r="TJ24" s="115">
        <f t="shared" si="815"/>
        <v>0</v>
      </c>
      <c r="TK24" s="115">
        <f t="shared" si="816"/>
        <v>0</v>
      </c>
      <c r="TL24" s="115">
        <f t="shared" si="817"/>
        <v>0</v>
      </c>
      <c r="TM24" s="115">
        <f t="shared" si="818"/>
        <v>0</v>
      </c>
      <c r="TN24" s="115">
        <f t="shared" si="819"/>
        <v>0</v>
      </c>
      <c r="TO24" s="115">
        <f t="shared" si="820"/>
        <v>0</v>
      </c>
      <c r="TP24" s="115">
        <f t="shared" si="821"/>
        <v>0</v>
      </c>
      <c r="TQ24" s="115">
        <f t="shared" si="822"/>
        <v>0</v>
      </c>
      <c r="TR24" s="115">
        <f t="shared" si="823"/>
        <v>0</v>
      </c>
      <c r="TS24" s="115">
        <f t="shared" si="824"/>
        <v>0</v>
      </c>
      <c r="TT24" s="115">
        <f t="shared" si="825"/>
        <v>0</v>
      </c>
      <c r="TU24" s="115">
        <f t="shared" si="826"/>
        <v>0</v>
      </c>
      <c r="TV24" s="116">
        <f t="shared" si="832"/>
        <v>0</v>
      </c>
    </row>
    <row r="25" spans="1:542" x14ac:dyDescent="0.25">
      <c r="A25" s="68" t="str">
        <f t="shared" si="412"/>
        <v>Anteil 59/70 FN23 VN23</v>
      </c>
      <c r="B25" s="68">
        <f t="shared" si="833"/>
        <v>59</v>
      </c>
      <c r="C25" s="68">
        <f t="shared" si="827"/>
        <v>59</v>
      </c>
      <c r="D25" s="69">
        <v>23</v>
      </c>
      <c r="E25" s="69" t="s">
        <v>1536</v>
      </c>
      <c r="F25" s="68" t="str">
        <f t="shared" si="413"/>
        <v>Sehr geehrter Herr FN23</v>
      </c>
      <c r="H25" s="68" t="str">
        <f t="shared" si="414"/>
        <v>VN23</v>
      </c>
      <c r="J25" s="70" t="s">
        <v>1567</v>
      </c>
      <c r="K25" s="71" t="s">
        <v>1624</v>
      </c>
      <c r="M25" s="68" t="str">
        <f t="shared" si="415"/>
        <v>FN23</v>
      </c>
      <c r="N25" s="69">
        <v>6236</v>
      </c>
      <c r="O25" s="68" t="str">
        <f t="shared" si="416"/>
        <v>Alpbach</v>
      </c>
      <c r="Q25" s="72"/>
      <c r="S25" s="69" t="str">
        <f t="shared" si="828"/>
        <v>VN23.FN23@un.org</v>
      </c>
      <c r="V25" s="68" t="str">
        <f t="shared" si="417"/>
        <v xml:space="preserve">    </v>
      </c>
      <c r="Z25" s="71">
        <v>1</v>
      </c>
      <c r="AA25" s="74">
        <f t="shared" si="418"/>
        <v>0</v>
      </c>
      <c r="AB25" s="75">
        <f t="shared" si="829"/>
        <v>0</v>
      </c>
      <c r="AC25" s="76">
        <v>0</v>
      </c>
      <c r="AD25" s="76">
        <f t="shared" si="419"/>
        <v>0</v>
      </c>
      <c r="AE25" s="76">
        <f t="shared" si="420"/>
        <v>0</v>
      </c>
      <c r="AF25" s="76"/>
      <c r="AG25" s="76">
        <f t="shared" si="421"/>
        <v>0</v>
      </c>
      <c r="AH25" s="77">
        <f t="shared" si="422"/>
        <v>0</v>
      </c>
      <c r="AI25" s="75">
        <f t="shared" si="423"/>
        <v>0</v>
      </c>
      <c r="AJ25" s="76">
        <f t="shared" si="424"/>
        <v>0</v>
      </c>
      <c r="AK25" s="76">
        <f t="shared" si="425"/>
        <v>0</v>
      </c>
      <c r="AL25" s="76">
        <f t="shared" si="426"/>
        <v>0</v>
      </c>
      <c r="AM25" s="76"/>
      <c r="AN25" s="76">
        <f t="shared" si="427"/>
        <v>0</v>
      </c>
      <c r="AO25" s="77">
        <f t="shared" si="428"/>
        <v>0</v>
      </c>
      <c r="AP25" s="75">
        <f t="shared" si="429"/>
        <v>0</v>
      </c>
      <c r="AQ25" s="76">
        <f t="shared" si="430"/>
        <v>0</v>
      </c>
      <c r="AR25" s="76">
        <f t="shared" si="431"/>
        <v>0</v>
      </c>
      <c r="AS25" s="76">
        <f t="shared" si="432"/>
        <v>0</v>
      </c>
      <c r="AT25" s="76"/>
      <c r="AU25" s="76">
        <f t="shared" si="433"/>
        <v>0</v>
      </c>
      <c r="AV25" s="77">
        <f t="shared" si="434"/>
        <v>0</v>
      </c>
      <c r="AW25" s="75">
        <f t="shared" si="435"/>
        <v>0</v>
      </c>
      <c r="AX25" s="76">
        <f t="shared" si="436"/>
        <v>0</v>
      </c>
      <c r="AY25" s="76">
        <f t="shared" si="437"/>
        <v>0</v>
      </c>
      <c r="AZ25" s="76">
        <f t="shared" si="438"/>
        <v>0</v>
      </c>
      <c r="BA25" s="76"/>
      <c r="BB25" s="76">
        <f t="shared" si="439"/>
        <v>0</v>
      </c>
      <c r="BC25" s="77">
        <f t="shared" si="440"/>
        <v>0</v>
      </c>
      <c r="BD25" s="75">
        <f t="shared" si="441"/>
        <v>0</v>
      </c>
      <c r="BE25" s="76">
        <f t="shared" si="442"/>
        <v>0</v>
      </c>
      <c r="BF25" s="76">
        <f t="shared" si="443"/>
        <v>0</v>
      </c>
      <c r="BG25" s="76">
        <f t="shared" si="444"/>
        <v>0</v>
      </c>
      <c r="BH25" s="76"/>
      <c r="BI25" s="76">
        <f t="shared" si="445"/>
        <v>0</v>
      </c>
      <c r="BJ25" s="77">
        <f t="shared" si="446"/>
        <v>0</v>
      </c>
      <c r="BK25" s="75">
        <f t="shared" si="447"/>
        <v>0</v>
      </c>
      <c r="BL25" s="76">
        <f t="shared" si="448"/>
        <v>0</v>
      </c>
      <c r="BM25" s="76">
        <f t="shared" si="449"/>
        <v>0</v>
      </c>
      <c r="BN25" s="76">
        <f t="shared" si="450"/>
        <v>0</v>
      </c>
      <c r="BO25" s="76"/>
      <c r="BP25" s="76">
        <f t="shared" si="451"/>
        <v>0</v>
      </c>
      <c r="BQ25" s="77">
        <f t="shared" si="452"/>
        <v>0</v>
      </c>
      <c r="BR25" s="75">
        <f t="shared" si="453"/>
        <v>0</v>
      </c>
      <c r="BS25" s="76">
        <f t="shared" si="454"/>
        <v>0</v>
      </c>
      <c r="BT25" s="76">
        <f t="shared" si="455"/>
        <v>0</v>
      </c>
      <c r="BU25" s="76">
        <f t="shared" si="456"/>
        <v>0</v>
      </c>
      <c r="BV25" s="76"/>
      <c r="BW25" s="76">
        <f t="shared" si="457"/>
        <v>0</v>
      </c>
      <c r="BX25" s="77">
        <f t="shared" si="458"/>
        <v>0</v>
      </c>
      <c r="BY25" s="75">
        <f t="shared" si="459"/>
        <v>0</v>
      </c>
      <c r="BZ25" s="76">
        <f t="shared" si="460"/>
        <v>0</v>
      </c>
      <c r="CA25" s="76">
        <f t="shared" si="461"/>
        <v>0</v>
      </c>
      <c r="CB25" s="76">
        <f t="shared" si="462"/>
        <v>0</v>
      </c>
      <c r="CC25" s="76"/>
      <c r="CD25" s="76">
        <f t="shared" si="463"/>
        <v>0</v>
      </c>
      <c r="CE25" s="77">
        <f t="shared" si="464"/>
        <v>0</v>
      </c>
      <c r="CF25" s="75">
        <f t="shared" si="465"/>
        <v>0</v>
      </c>
      <c r="CG25" s="76">
        <f t="shared" si="466"/>
        <v>0</v>
      </c>
      <c r="CH25" s="76">
        <f t="shared" si="467"/>
        <v>0</v>
      </c>
      <c r="CI25" s="76">
        <f t="shared" si="468"/>
        <v>0</v>
      </c>
      <c r="CJ25" s="76"/>
      <c r="CK25" s="76">
        <f t="shared" si="469"/>
        <v>0</v>
      </c>
      <c r="CL25" s="77">
        <f t="shared" si="470"/>
        <v>0</v>
      </c>
      <c r="CM25" s="75">
        <f t="shared" si="471"/>
        <v>0</v>
      </c>
      <c r="CN25" s="76">
        <f t="shared" si="472"/>
        <v>0</v>
      </c>
      <c r="CO25" s="76">
        <f t="shared" si="473"/>
        <v>0</v>
      </c>
      <c r="CP25" s="76">
        <f t="shared" si="474"/>
        <v>0</v>
      </c>
      <c r="CQ25" s="76"/>
      <c r="CR25" s="76">
        <f t="shared" si="475"/>
        <v>0</v>
      </c>
      <c r="CS25" s="77">
        <f t="shared" si="476"/>
        <v>0</v>
      </c>
      <c r="CT25" s="75">
        <f t="shared" si="477"/>
        <v>0</v>
      </c>
      <c r="CU25" s="76">
        <f t="shared" si="478"/>
        <v>0</v>
      </c>
      <c r="CV25" s="76">
        <f t="shared" si="479"/>
        <v>0</v>
      </c>
      <c r="CW25" s="76">
        <f t="shared" si="480"/>
        <v>0</v>
      </c>
      <c r="CX25" s="76"/>
      <c r="CY25" s="76">
        <f t="shared" si="481"/>
        <v>0</v>
      </c>
      <c r="CZ25" s="77">
        <f t="shared" si="482"/>
        <v>0</v>
      </c>
      <c r="DA25" s="75">
        <f t="shared" si="483"/>
        <v>0</v>
      </c>
      <c r="DB25" s="76">
        <f t="shared" si="484"/>
        <v>0</v>
      </c>
      <c r="DC25" s="76">
        <f t="shared" si="485"/>
        <v>0</v>
      </c>
      <c r="DD25" s="76">
        <f t="shared" si="486"/>
        <v>0</v>
      </c>
      <c r="DE25" s="76"/>
      <c r="DF25" s="76">
        <f t="shared" si="487"/>
        <v>0</v>
      </c>
      <c r="DG25" s="77">
        <f t="shared" si="488"/>
        <v>0</v>
      </c>
      <c r="DH25" s="75">
        <f t="shared" si="489"/>
        <v>0</v>
      </c>
      <c r="DI25" s="76">
        <f t="shared" si="490"/>
        <v>0</v>
      </c>
      <c r="DJ25" s="76">
        <f t="shared" si="491"/>
        <v>0</v>
      </c>
      <c r="DK25" s="76">
        <f t="shared" si="492"/>
        <v>0</v>
      </c>
      <c r="DL25" s="76"/>
      <c r="DM25" s="76">
        <f t="shared" si="493"/>
        <v>0</v>
      </c>
      <c r="DN25" s="77">
        <f t="shared" si="494"/>
        <v>0</v>
      </c>
      <c r="DO25" s="75">
        <f t="shared" si="495"/>
        <v>0</v>
      </c>
      <c r="DP25" s="76">
        <f t="shared" si="496"/>
        <v>0</v>
      </c>
      <c r="DQ25" s="76">
        <f t="shared" si="497"/>
        <v>0</v>
      </c>
      <c r="DR25" s="76">
        <f t="shared" si="498"/>
        <v>0</v>
      </c>
      <c r="DS25" s="76"/>
      <c r="DT25" s="76">
        <f t="shared" si="499"/>
        <v>0</v>
      </c>
      <c r="DU25" s="77">
        <f t="shared" si="500"/>
        <v>0</v>
      </c>
      <c r="DV25" s="75">
        <f t="shared" si="501"/>
        <v>0</v>
      </c>
      <c r="DW25" s="76">
        <f t="shared" si="502"/>
        <v>0</v>
      </c>
      <c r="DX25" s="76">
        <f t="shared" si="503"/>
        <v>0</v>
      </c>
      <c r="DY25" s="76">
        <f t="shared" si="504"/>
        <v>0</v>
      </c>
      <c r="DZ25" s="76"/>
      <c r="EA25" s="76">
        <f t="shared" si="505"/>
        <v>0</v>
      </c>
      <c r="EB25" s="77">
        <f t="shared" si="506"/>
        <v>0</v>
      </c>
      <c r="EC25" s="75">
        <f t="shared" si="507"/>
        <v>0</v>
      </c>
      <c r="ED25" s="76">
        <f t="shared" si="508"/>
        <v>0</v>
      </c>
      <c r="EE25" s="76">
        <f t="shared" si="509"/>
        <v>0</v>
      </c>
      <c r="EF25" s="76">
        <f t="shared" si="510"/>
        <v>0</v>
      </c>
      <c r="EG25" s="76"/>
      <c r="EH25" s="76">
        <f t="shared" si="511"/>
        <v>0</v>
      </c>
      <c r="EI25" s="77">
        <f t="shared" si="512"/>
        <v>0</v>
      </c>
      <c r="EJ25" s="75">
        <f t="shared" si="513"/>
        <v>0</v>
      </c>
      <c r="EK25" s="76">
        <f t="shared" si="514"/>
        <v>0</v>
      </c>
      <c r="EL25" s="76">
        <f t="shared" si="515"/>
        <v>0</v>
      </c>
      <c r="EM25" s="76">
        <f t="shared" si="516"/>
        <v>0</v>
      </c>
      <c r="EN25" s="76"/>
      <c r="EO25" s="76">
        <f t="shared" si="517"/>
        <v>0</v>
      </c>
      <c r="EP25" s="77">
        <f t="shared" si="518"/>
        <v>0</v>
      </c>
      <c r="EQ25" s="75">
        <f t="shared" si="519"/>
        <v>0</v>
      </c>
      <c r="ER25" s="76">
        <f t="shared" si="520"/>
        <v>0</v>
      </c>
      <c r="ES25" s="76">
        <f t="shared" si="521"/>
        <v>0</v>
      </c>
      <c r="ET25" s="76">
        <f t="shared" si="522"/>
        <v>0</v>
      </c>
      <c r="EU25" s="76"/>
      <c r="EV25" s="76">
        <f t="shared" si="523"/>
        <v>0</v>
      </c>
      <c r="EW25" s="77">
        <f t="shared" si="524"/>
        <v>0</v>
      </c>
      <c r="EX25" s="75">
        <f t="shared" si="525"/>
        <v>0</v>
      </c>
      <c r="EY25" s="76">
        <f t="shared" si="526"/>
        <v>0</v>
      </c>
      <c r="EZ25" s="76">
        <f t="shared" si="527"/>
        <v>0</v>
      </c>
      <c r="FA25" s="76">
        <f t="shared" si="528"/>
        <v>0</v>
      </c>
      <c r="FB25" s="76"/>
      <c r="FC25" s="76">
        <f t="shared" si="529"/>
        <v>0</v>
      </c>
      <c r="FD25" s="77">
        <f t="shared" si="530"/>
        <v>0</v>
      </c>
      <c r="FE25" s="75">
        <f t="shared" si="531"/>
        <v>0</v>
      </c>
      <c r="FF25" s="76">
        <f t="shared" si="532"/>
        <v>0</v>
      </c>
      <c r="FG25" s="76">
        <f t="shared" si="533"/>
        <v>0</v>
      </c>
      <c r="FH25" s="76">
        <f t="shared" si="534"/>
        <v>0</v>
      </c>
      <c r="FI25" s="76"/>
      <c r="FJ25" s="76">
        <f t="shared" si="535"/>
        <v>0</v>
      </c>
      <c r="FK25" s="77">
        <f t="shared" si="536"/>
        <v>0</v>
      </c>
      <c r="FL25" s="75">
        <f t="shared" si="537"/>
        <v>0</v>
      </c>
      <c r="FM25" s="76">
        <f t="shared" si="538"/>
        <v>0</v>
      </c>
      <c r="FN25" s="76">
        <f t="shared" si="539"/>
        <v>0</v>
      </c>
      <c r="FO25" s="76">
        <f t="shared" si="540"/>
        <v>0</v>
      </c>
      <c r="FP25" s="76"/>
      <c r="FQ25" s="76">
        <f t="shared" si="541"/>
        <v>0</v>
      </c>
      <c r="FR25" s="77">
        <f t="shared" si="542"/>
        <v>0</v>
      </c>
      <c r="FS25" s="75">
        <f t="shared" si="543"/>
        <v>0</v>
      </c>
      <c r="FT25" s="76">
        <f t="shared" si="544"/>
        <v>0</v>
      </c>
      <c r="FU25" s="76">
        <f t="shared" si="545"/>
        <v>0</v>
      </c>
      <c r="FV25" s="76">
        <f t="shared" si="546"/>
        <v>0</v>
      </c>
      <c r="FW25" s="76"/>
      <c r="FX25" s="76">
        <f t="shared" si="547"/>
        <v>0</v>
      </c>
      <c r="FY25" s="77">
        <f t="shared" si="548"/>
        <v>0</v>
      </c>
      <c r="FZ25" s="75">
        <f t="shared" si="549"/>
        <v>0</v>
      </c>
      <c r="GA25" s="76">
        <f t="shared" si="550"/>
        <v>0</v>
      </c>
      <c r="GB25" s="76">
        <f t="shared" si="551"/>
        <v>0</v>
      </c>
      <c r="GC25" s="76">
        <f t="shared" si="552"/>
        <v>0</v>
      </c>
      <c r="GD25" s="76"/>
      <c r="GE25" s="76">
        <f t="shared" si="553"/>
        <v>0</v>
      </c>
      <c r="GF25" s="77">
        <f t="shared" si="554"/>
        <v>0</v>
      </c>
      <c r="GG25" s="75">
        <f t="shared" si="555"/>
        <v>0</v>
      </c>
      <c r="GH25" s="76">
        <f t="shared" si="556"/>
        <v>0</v>
      </c>
      <c r="GI25" s="76">
        <f t="shared" si="557"/>
        <v>0</v>
      </c>
      <c r="GJ25" s="76">
        <f t="shared" si="558"/>
        <v>0</v>
      </c>
      <c r="GK25" s="76"/>
      <c r="GL25" s="76">
        <f t="shared" si="559"/>
        <v>0</v>
      </c>
      <c r="GM25" s="77">
        <f t="shared" si="560"/>
        <v>0</v>
      </c>
      <c r="GN25" s="75">
        <f t="shared" si="561"/>
        <v>0</v>
      </c>
      <c r="GO25" s="76">
        <f t="shared" si="562"/>
        <v>0</v>
      </c>
      <c r="GP25" s="76">
        <f t="shared" si="563"/>
        <v>0</v>
      </c>
      <c r="GQ25" s="76">
        <f t="shared" si="564"/>
        <v>0</v>
      </c>
      <c r="GR25" s="76"/>
      <c r="GS25" s="76">
        <f t="shared" si="565"/>
        <v>0</v>
      </c>
      <c r="GT25" s="77">
        <f t="shared" si="566"/>
        <v>0</v>
      </c>
      <c r="GU25" s="75">
        <f t="shared" si="567"/>
        <v>0</v>
      </c>
      <c r="GV25" s="76">
        <f t="shared" si="568"/>
        <v>0</v>
      </c>
      <c r="GW25" s="76">
        <f t="shared" si="569"/>
        <v>0</v>
      </c>
      <c r="GX25" s="76">
        <f t="shared" si="570"/>
        <v>0</v>
      </c>
      <c r="GY25" s="76"/>
      <c r="GZ25" s="76">
        <f t="shared" si="571"/>
        <v>0</v>
      </c>
      <c r="HA25" s="77">
        <f t="shared" si="572"/>
        <v>0</v>
      </c>
      <c r="HB25" s="75">
        <f t="shared" si="573"/>
        <v>0</v>
      </c>
      <c r="HC25" s="76">
        <f t="shared" si="574"/>
        <v>0</v>
      </c>
      <c r="HD25" s="76">
        <f t="shared" si="575"/>
        <v>0</v>
      </c>
      <c r="HE25" s="76">
        <f t="shared" si="576"/>
        <v>0</v>
      </c>
      <c r="HF25" s="76"/>
      <c r="HG25" s="76">
        <f t="shared" si="577"/>
        <v>0</v>
      </c>
      <c r="HH25" s="77">
        <f t="shared" si="578"/>
        <v>0</v>
      </c>
      <c r="HI25" s="75">
        <f t="shared" si="579"/>
        <v>0</v>
      </c>
      <c r="HJ25" s="76">
        <f t="shared" si="580"/>
        <v>0</v>
      </c>
      <c r="HK25" s="76">
        <f t="shared" si="581"/>
        <v>0</v>
      </c>
      <c r="HL25" s="76">
        <f t="shared" si="582"/>
        <v>0</v>
      </c>
      <c r="HM25" s="76"/>
      <c r="HN25" s="76">
        <f t="shared" si="583"/>
        <v>0</v>
      </c>
      <c r="HO25" s="77">
        <f t="shared" si="584"/>
        <v>0</v>
      </c>
      <c r="HP25" s="75">
        <f t="shared" si="585"/>
        <v>0</v>
      </c>
      <c r="HQ25" s="76">
        <f t="shared" si="586"/>
        <v>0</v>
      </c>
      <c r="HR25" s="76">
        <f t="shared" si="587"/>
        <v>0</v>
      </c>
      <c r="HS25" s="76">
        <f t="shared" si="588"/>
        <v>0</v>
      </c>
      <c r="HT25" s="76"/>
      <c r="HU25" s="76">
        <f t="shared" si="589"/>
        <v>0</v>
      </c>
      <c r="HV25" s="77">
        <f t="shared" si="590"/>
        <v>0</v>
      </c>
      <c r="HW25" s="75">
        <f t="shared" si="591"/>
        <v>0</v>
      </c>
      <c r="HX25" s="76">
        <f t="shared" si="592"/>
        <v>0</v>
      </c>
      <c r="HY25" s="76">
        <f t="shared" si="593"/>
        <v>0</v>
      </c>
      <c r="HZ25" s="76">
        <f t="shared" si="594"/>
        <v>0</v>
      </c>
      <c r="IA25" s="76"/>
      <c r="IB25" s="76">
        <f t="shared" si="595"/>
        <v>0</v>
      </c>
      <c r="IC25" s="77">
        <f t="shared" si="596"/>
        <v>0</v>
      </c>
      <c r="ID25" s="75">
        <f t="shared" si="597"/>
        <v>0</v>
      </c>
      <c r="IE25" s="76">
        <f t="shared" si="598"/>
        <v>0</v>
      </c>
      <c r="IF25" s="76">
        <f t="shared" si="599"/>
        <v>0</v>
      </c>
      <c r="IG25" s="76">
        <f t="shared" si="600"/>
        <v>0</v>
      </c>
      <c r="IH25" s="76"/>
      <c r="II25" s="76">
        <f t="shared" si="601"/>
        <v>0</v>
      </c>
      <c r="IJ25" s="77">
        <f t="shared" si="602"/>
        <v>0</v>
      </c>
      <c r="IK25" s="75">
        <f t="shared" si="603"/>
        <v>0</v>
      </c>
      <c r="IL25" s="76">
        <f t="shared" si="604"/>
        <v>0</v>
      </c>
      <c r="IM25" s="76">
        <f t="shared" si="605"/>
        <v>0</v>
      </c>
      <c r="IN25" s="76">
        <f t="shared" si="606"/>
        <v>0</v>
      </c>
      <c r="IO25" s="76"/>
      <c r="IP25" s="76">
        <f t="shared" si="607"/>
        <v>0</v>
      </c>
      <c r="IQ25" s="77">
        <f t="shared" si="608"/>
        <v>0</v>
      </c>
      <c r="IR25" s="75">
        <f t="shared" si="609"/>
        <v>0</v>
      </c>
      <c r="IS25" s="76">
        <f t="shared" si="610"/>
        <v>0</v>
      </c>
      <c r="IT25" s="76">
        <f t="shared" si="611"/>
        <v>0</v>
      </c>
      <c r="IU25" s="76">
        <f t="shared" si="612"/>
        <v>0</v>
      </c>
      <c r="IV25" s="76"/>
      <c r="IW25" s="76">
        <f t="shared" si="613"/>
        <v>0</v>
      </c>
      <c r="IX25" s="77">
        <f t="shared" si="614"/>
        <v>0</v>
      </c>
      <c r="IY25" s="75">
        <f t="shared" si="615"/>
        <v>0</v>
      </c>
      <c r="IZ25" s="76">
        <f t="shared" si="616"/>
        <v>0</v>
      </c>
      <c r="JA25" s="76">
        <f t="shared" si="617"/>
        <v>0</v>
      </c>
      <c r="JB25" s="76">
        <f t="shared" si="618"/>
        <v>0</v>
      </c>
      <c r="JC25" s="76"/>
      <c r="JD25" s="76">
        <f t="shared" si="619"/>
        <v>0</v>
      </c>
      <c r="JE25" s="77">
        <f t="shared" si="620"/>
        <v>0</v>
      </c>
      <c r="JF25" s="75">
        <f t="shared" si="621"/>
        <v>0</v>
      </c>
      <c r="JG25" s="76">
        <f t="shared" si="622"/>
        <v>0</v>
      </c>
      <c r="JH25" s="76">
        <f t="shared" si="623"/>
        <v>0</v>
      </c>
      <c r="JI25" s="76">
        <f t="shared" si="624"/>
        <v>0</v>
      </c>
      <c r="JJ25" s="76"/>
      <c r="JK25" s="76">
        <f t="shared" si="625"/>
        <v>0</v>
      </c>
      <c r="JL25" s="77">
        <f t="shared" si="626"/>
        <v>0</v>
      </c>
      <c r="JM25" s="75">
        <f t="shared" si="627"/>
        <v>0</v>
      </c>
      <c r="JN25" s="76">
        <f t="shared" si="628"/>
        <v>0</v>
      </c>
      <c r="JO25" s="76">
        <f t="shared" si="629"/>
        <v>0</v>
      </c>
      <c r="JP25" s="76">
        <f t="shared" si="630"/>
        <v>0</v>
      </c>
      <c r="JQ25" s="76"/>
      <c r="JR25" s="76">
        <f t="shared" si="631"/>
        <v>0</v>
      </c>
      <c r="JS25" s="77">
        <f t="shared" si="632"/>
        <v>0</v>
      </c>
      <c r="JT25" s="75">
        <f t="shared" si="633"/>
        <v>0</v>
      </c>
      <c r="JU25" s="76">
        <f t="shared" si="634"/>
        <v>0</v>
      </c>
      <c r="JV25" s="76">
        <f t="shared" si="635"/>
        <v>0</v>
      </c>
      <c r="JW25" s="76">
        <f t="shared" si="636"/>
        <v>0</v>
      </c>
      <c r="JX25" s="76"/>
      <c r="JY25" s="76">
        <f t="shared" si="637"/>
        <v>0</v>
      </c>
      <c r="JZ25" s="77">
        <f t="shared" si="638"/>
        <v>0</v>
      </c>
      <c r="KA25" s="75">
        <f t="shared" si="639"/>
        <v>0</v>
      </c>
      <c r="KB25" s="76">
        <f t="shared" si="640"/>
        <v>0</v>
      </c>
      <c r="KC25" s="76">
        <f t="shared" si="641"/>
        <v>0</v>
      </c>
      <c r="KD25" s="76">
        <f t="shared" si="642"/>
        <v>0</v>
      </c>
      <c r="KE25" s="76"/>
      <c r="KF25" s="76">
        <f t="shared" si="643"/>
        <v>0</v>
      </c>
      <c r="KG25" s="77">
        <f t="shared" si="644"/>
        <v>0</v>
      </c>
      <c r="KH25" s="75">
        <f t="shared" si="645"/>
        <v>0</v>
      </c>
      <c r="KI25" s="76">
        <f t="shared" si="646"/>
        <v>0</v>
      </c>
      <c r="KJ25" s="76">
        <f t="shared" si="647"/>
        <v>0</v>
      </c>
      <c r="KK25" s="76">
        <f t="shared" si="648"/>
        <v>0</v>
      </c>
      <c r="KL25" s="76"/>
      <c r="KM25" s="76">
        <f t="shared" si="649"/>
        <v>0</v>
      </c>
      <c r="KN25" s="77">
        <f t="shared" si="650"/>
        <v>0</v>
      </c>
      <c r="KO25" s="75">
        <f t="shared" si="651"/>
        <v>0</v>
      </c>
      <c r="KP25" s="76">
        <f t="shared" si="652"/>
        <v>0</v>
      </c>
      <c r="KQ25" s="76">
        <f t="shared" si="653"/>
        <v>0</v>
      </c>
      <c r="KR25" s="76">
        <f t="shared" si="654"/>
        <v>0</v>
      </c>
      <c r="KS25" s="76"/>
      <c r="KT25" s="76">
        <f t="shared" si="655"/>
        <v>0</v>
      </c>
      <c r="KU25" s="77">
        <f t="shared" si="656"/>
        <v>0</v>
      </c>
      <c r="KV25" s="75">
        <f t="shared" si="657"/>
        <v>0</v>
      </c>
      <c r="KW25" s="76">
        <f t="shared" si="658"/>
        <v>0</v>
      </c>
      <c r="KX25" s="76">
        <f t="shared" si="659"/>
        <v>0</v>
      </c>
      <c r="KY25" s="76">
        <f t="shared" si="660"/>
        <v>0</v>
      </c>
      <c r="KZ25" s="76"/>
      <c r="LA25" s="76">
        <f t="shared" si="661"/>
        <v>0</v>
      </c>
      <c r="LB25" s="77">
        <f t="shared" si="662"/>
        <v>0</v>
      </c>
      <c r="LC25" s="75">
        <f t="shared" si="663"/>
        <v>0</v>
      </c>
      <c r="LD25" s="76">
        <f t="shared" si="664"/>
        <v>0</v>
      </c>
      <c r="LE25" s="76">
        <f t="shared" si="665"/>
        <v>0</v>
      </c>
      <c r="LF25" s="76">
        <f t="shared" si="666"/>
        <v>0</v>
      </c>
      <c r="LG25" s="76"/>
      <c r="LH25" s="76">
        <f t="shared" si="667"/>
        <v>0</v>
      </c>
      <c r="LI25" s="77">
        <f t="shared" si="668"/>
        <v>0</v>
      </c>
      <c r="LJ25" s="75">
        <f t="shared" si="669"/>
        <v>0</v>
      </c>
      <c r="LK25" s="76">
        <f t="shared" si="670"/>
        <v>0</v>
      </c>
      <c r="LL25" s="76">
        <f t="shared" si="671"/>
        <v>0</v>
      </c>
      <c r="LM25" s="76">
        <f t="shared" si="672"/>
        <v>0</v>
      </c>
      <c r="LN25" s="76"/>
      <c r="LO25" s="76">
        <f t="shared" si="673"/>
        <v>0</v>
      </c>
      <c r="LP25" s="77">
        <f t="shared" si="674"/>
        <v>0</v>
      </c>
      <c r="LQ25" s="75">
        <f t="shared" si="675"/>
        <v>0</v>
      </c>
      <c r="LR25" s="76">
        <f t="shared" si="676"/>
        <v>0</v>
      </c>
      <c r="LS25" s="76">
        <f t="shared" si="677"/>
        <v>0</v>
      </c>
      <c r="LT25" s="76">
        <f t="shared" si="678"/>
        <v>0</v>
      </c>
      <c r="LU25" s="76"/>
      <c r="LV25" s="76">
        <f t="shared" si="679"/>
        <v>0</v>
      </c>
      <c r="LW25" s="77">
        <f t="shared" si="680"/>
        <v>0</v>
      </c>
      <c r="LX25" s="75">
        <f t="shared" si="681"/>
        <v>0</v>
      </c>
      <c r="LY25" s="76">
        <f t="shared" si="682"/>
        <v>0</v>
      </c>
      <c r="LZ25" s="76">
        <f t="shared" si="683"/>
        <v>0</v>
      </c>
      <c r="MA25" s="76">
        <f t="shared" si="684"/>
        <v>0</v>
      </c>
      <c r="MB25" s="76"/>
      <c r="MC25" s="76">
        <f t="shared" si="685"/>
        <v>0</v>
      </c>
      <c r="MD25" s="77">
        <f t="shared" si="686"/>
        <v>0</v>
      </c>
      <c r="ME25" s="75">
        <f t="shared" si="687"/>
        <v>0</v>
      </c>
      <c r="MF25" s="76">
        <f t="shared" si="688"/>
        <v>0</v>
      </c>
      <c r="MG25" s="76">
        <f t="shared" si="689"/>
        <v>0</v>
      </c>
      <c r="MH25" s="76">
        <f t="shared" si="690"/>
        <v>0</v>
      </c>
      <c r="MI25" s="76"/>
      <c r="MJ25" s="76">
        <f t="shared" si="691"/>
        <v>0</v>
      </c>
      <c r="MK25" s="77">
        <f t="shared" si="692"/>
        <v>0</v>
      </c>
      <c r="ML25" s="75">
        <f t="shared" si="693"/>
        <v>0</v>
      </c>
      <c r="MM25" s="76">
        <f t="shared" si="694"/>
        <v>0</v>
      </c>
      <c r="MN25" s="76">
        <f t="shared" si="695"/>
        <v>0</v>
      </c>
      <c r="MO25" s="76">
        <f t="shared" si="696"/>
        <v>0</v>
      </c>
      <c r="MP25" s="76"/>
      <c r="MQ25" s="76">
        <f t="shared" si="697"/>
        <v>0</v>
      </c>
      <c r="MR25" s="77">
        <f t="shared" si="698"/>
        <v>0</v>
      </c>
      <c r="MS25" s="75">
        <f t="shared" si="699"/>
        <v>0</v>
      </c>
      <c r="MT25" s="76">
        <f t="shared" si="700"/>
        <v>0</v>
      </c>
      <c r="MU25" s="76">
        <f t="shared" si="701"/>
        <v>0</v>
      </c>
      <c r="MV25" s="76">
        <f t="shared" si="702"/>
        <v>0</v>
      </c>
      <c r="MW25" s="76"/>
      <c r="MX25" s="76">
        <f t="shared" si="703"/>
        <v>0</v>
      </c>
      <c r="MY25" s="77">
        <f t="shared" si="704"/>
        <v>0</v>
      </c>
      <c r="MZ25" s="75">
        <f t="shared" si="705"/>
        <v>0</v>
      </c>
      <c r="NA25" s="76">
        <f t="shared" si="706"/>
        <v>0</v>
      </c>
      <c r="NB25" s="76">
        <f t="shared" si="707"/>
        <v>0</v>
      </c>
      <c r="NC25" s="76">
        <f t="shared" si="708"/>
        <v>0</v>
      </c>
      <c r="ND25" s="76"/>
      <c r="NE25" s="76">
        <f t="shared" si="709"/>
        <v>0</v>
      </c>
      <c r="NF25" s="77">
        <f t="shared" si="710"/>
        <v>0</v>
      </c>
      <c r="NG25" s="75">
        <f t="shared" si="711"/>
        <v>0</v>
      </c>
      <c r="NH25" s="76">
        <f t="shared" si="712"/>
        <v>0</v>
      </c>
      <c r="NI25" s="76">
        <f t="shared" si="713"/>
        <v>0</v>
      </c>
      <c r="NJ25" s="76">
        <f t="shared" si="714"/>
        <v>0</v>
      </c>
      <c r="NK25" s="76"/>
      <c r="NL25" s="76">
        <f t="shared" si="715"/>
        <v>0</v>
      </c>
      <c r="NM25" s="77">
        <f t="shared" si="716"/>
        <v>0</v>
      </c>
      <c r="NN25" s="75">
        <f t="shared" si="717"/>
        <v>0</v>
      </c>
      <c r="NO25" s="76">
        <f t="shared" si="718"/>
        <v>0</v>
      </c>
      <c r="NP25" s="76">
        <f t="shared" si="719"/>
        <v>0</v>
      </c>
      <c r="NQ25" s="76">
        <f t="shared" si="720"/>
        <v>0</v>
      </c>
      <c r="NR25" s="76"/>
      <c r="NS25" s="76">
        <f t="shared" si="721"/>
        <v>0</v>
      </c>
      <c r="NT25" s="77">
        <f t="shared" si="722"/>
        <v>0</v>
      </c>
      <c r="NU25" s="72"/>
      <c r="NV25" s="115">
        <f t="shared" si="838"/>
        <v>0</v>
      </c>
      <c r="NW25" s="115">
        <f t="shared" si="838"/>
        <v>0</v>
      </c>
      <c r="NX25" s="115">
        <f t="shared" si="838"/>
        <v>0</v>
      </c>
      <c r="NY25" s="115">
        <f t="shared" si="838"/>
        <v>0</v>
      </c>
      <c r="NZ25" s="115">
        <f t="shared" si="838"/>
        <v>0</v>
      </c>
      <c r="OA25" s="115">
        <f t="shared" si="838"/>
        <v>0</v>
      </c>
      <c r="OB25" s="115">
        <f t="shared" si="838"/>
        <v>0</v>
      </c>
      <c r="OC25" s="115">
        <f t="shared" si="838"/>
        <v>0</v>
      </c>
      <c r="OD25" s="115">
        <f t="shared" si="838"/>
        <v>0</v>
      </c>
      <c r="OE25" s="115">
        <f t="shared" si="838"/>
        <v>0</v>
      </c>
      <c r="OF25" s="115">
        <f t="shared" si="839"/>
        <v>0</v>
      </c>
      <c r="OG25" s="115">
        <f t="shared" si="839"/>
        <v>0</v>
      </c>
      <c r="OH25" s="115">
        <f t="shared" si="839"/>
        <v>0</v>
      </c>
      <c r="OI25" s="115">
        <f t="shared" si="839"/>
        <v>0</v>
      </c>
      <c r="OJ25" s="115">
        <f t="shared" si="839"/>
        <v>0</v>
      </c>
      <c r="OK25" s="115">
        <f t="shared" si="839"/>
        <v>0</v>
      </c>
      <c r="OL25" s="115">
        <f t="shared" si="839"/>
        <v>0</v>
      </c>
      <c r="OM25" s="115">
        <f t="shared" si="839"/>
        <v>0</v>
      </c>
      <c r="ON25" s="115">
        <f t="shared" si="839"/>
        <v>0</v>
      </c>
      <c r="OO25" s="115">
        <f t="shared" si="839"/>
        <v>0</v>
      </c>
      <c r="OP25" s="115">
        <f t="shared" si="839"/>
        <v>0</v>
      </c>
      <c r="OQ25" s="115">
        <f t="shared" si="837"/>
        <v>0</v>
      </c>
      <c r="OR25" s="115">
        <f t="shared" si="837"/>
        <v>0</v>
      </c>
      <c r="OS25" s="115">
        <f t="shared" si="837"/>
        <v>0</v>
      </c>
      <c r="OT25" s="115">
        <f t="shared" si="837"/>
        <v>0</v>
      </c>
      <c r="OU25" s="115">
        <f t="shared" si="837"/>
        <v>0</v>
      </c>
      <c r="OV25" s="115">
        <f t="shared" si="837"/>
        <v>0</v>
      </c>
      <c r="OW25" s="115">
        <f t="shared" si="837"/>
        <v>0</v>
      </c>
      <c r="OX25" s="115">
        <f t="shared" si="837"/>
        <v>0</v>
      </c>
      <c r="OY25" s="115">
        <f t="shared" si="837"/>
        <v>0</v>
      </c>
      <c r="OZ25" s="115">
        <f t="shared" si="837"/>
        <v>0</v>
      </c>
      <c r="PA25" s="115">
        <f t="shared" si="837"/>
        <v>0</v>
      </c>
      <c r="PB25" s="115">
        <f t="shared" si="837"/>
        <v>0</v>
      </c>
      <c r="PC25" s="115">
        <f t="shared" si="837"/>
        <v>0</v>
      </c>
      <c r="PD25" s="115">
        <f t="shared" si="837"/>
        <v>0</v>
      </c>
      <c r="PE25" s="115">
        <f t="shared" si="837"/>
        <v>0</v>
      </c>
      <c r="PF25" s="115">
        <f t="shared" si="837"/>
        <v>0</v>
      </c>
      <c r="PG25" s="115">
        <f t="shared" si="837"/>
        <v>0</v>
      </c>
      <c r="PH25" s="115">
        <f t="shared" si="837"/>
        <v>0</v>
      </c>
      <c r="PI25" s="115">
        <f t="shared" si="837"/>
        <v>0</v>
      </c>
      <c r="PJ25" s="115">
        <f t="shared" si="837"/>
        <v>0</v>
      </c>
      <c r="PK25" s="115">
        <f t="shared" si="837"/>
        <v>0</v>
      </c>
      <c r="PL25" s="115">
        <f t="shared" si="837"/>
        <v>0</v>
      </c>
      <c r="PM25" s="115">
        <f t="shared" si="837"/>
        <v>0</v>
      </c>
      <c r="PN25" s="115">
        <f t="shared" si="837"/>
        <v>0</v>
      </c>
      <c r="PO25" s="115">
        <f t="shared" si="837"/>
        <v>0</v>
      </c>
      <c r="PP25" s="115">
        <f t="shared" si="837"/>
        <v>0</v>
      </c>
      <c r="PQ25" s="115">
        <f t="shared" si="837"/>
        <v>0</v>
      </c>
      <c r="PR25" s="115">
        <f t="shared" si="837"/>
        <v>0</v>
      </c>
      <c r="PS25" s="115">
        <f t="shared" si="837"/>
        <v>0</v>
      </c>
      <c r="PT25" s="115">
        <f t="shared" si="837"/>
        <v>0</v>
      </c>
      <c r="PU25" s="116">
        <f t="shared" si="830"/>
        <v>0</v>
      </c>
      <c r="PV25" s="116"/>
      <c r="PW25" s="76">
        <f t="shared" si="726"/>
        <v>0</v>
      </c>
      <c r="PX25" s="76">
        <f t="shared" si="727"/>
        <v>0</v>
      </c>
      <c r="PY25" s="76">
        <f t="shared" si="728"/>
        <v>0</v>
      </c>
      <c r="PZ25" s="76">
        <f t="shared" si="729"/>
        <v>0</v>
      </c>
      <c r="QA25" s="76">
        <f t="shared" si="730"/>
        <v>0</v>
      </c>
      <c r="QB25" s="76">
        <f t="shared" si="731"/>
        <v>0</v>
      </c>
      <c r="QC25" s="76">
        <f t="shared" si="732"/>
        <v>0</v>
      </c>
      <c r="QD25" s="76">
        <f t="shared" si="733"/>
        <v>0</v>
      </c>
      <c r="QE25" s="76">
        <f t="shared" si="734"/>
        <v>0</v>
      </c>
      <c r="QF25" s="76">
        <f t="shared" si="735"/>
        <v>0</v>
      </c>
      <c r="QG25" s="76">
        <f t="shared" si="736"/>
        <v>0</v>
      </c>
      <c r="QH25" s="76">
        <f t="shared" si="737"/>
        <v>0</v>
      </c>
      <c r="QI25" s="76">
        <f t="shared" si="738"/>
        <v>0</v>
      </c>
      <c r="QJ25" s="76">
        <f t="shared" si="739"/>
        <v>0</v>
      </c>
      <c r="QK25" s="76">
        <f t="shared" si="740"/>
        <v>0</v>
      </c>
      <c r="QL25" s="76">
        <f t="shared" si="741"/>
        <v>0</v>
      </c>
      <c r="QM25" s="76">
        <f t="shared" si="742"/>
        <v>0</v>
      </c>
      <c r="QN25" s="76">
        <f t="shared" si="743"/>
        <v>0</v>
      </c>
      <c r="QO25" s="76">
        <f t="shared" si="744"/>
        <v>0</v>
      </c>
      <c r="QP25" s="76">
        <f t="shared" si="745"/>
        <v>0</v>
      </c>
      <c r="QQ25" s="76">
        <f t="shared" si="746"/>
        <v>0</v>
      </c>
      <c r="QR25" s="76">
        <f t="shared" si="747"/>
        <v>0</v>
      </c>
      <c r="QS25" s="76">
        <f t="shared" si="748"/>
        <v>0</v>
      </c>
      <c r="QT25" s="76">
        <f t="shared" si="749"/>
        <v>0</v>
      </c>
      <c r="QU25" s="76">
        <f t="shared" si="750"/>
        <v>0</v>
      </c>
      <c r="QV25" s="76">
        <f t="shared" si="751"/>
        <v>0</v>
      </c>
      <c r="QW25" s="76">
        <f t="shared" si="752"/>
        <v>0</v>
      </c>
      <c r="QX25" s="76">
        <f t="shared" si="753"/>
        <v>0</v>
      </c>
      <c r="QY25" s="76">
        <f t="shared" si="754"/>
        <v>0</v>
      </c>
      <c r="QZ25" s="76">
        <f t="shared" si="755"/>
        <v>0</v>
      </c>
      <c r="RA25" s="76">
        <f t="shared" si="756"/>
        <v>0</v>
      </c>
      <c r="RB25" s="76">
        <f t="shared" si="757"/>
        <v>0</v>
      </c>
      <c r="RC25" s="76">
        <f t="shared" si="758"/>
        <v>0</v>
      </c>
      <c r="RD25" s="76">
        <f t="shared" si="759"/>
        <v>0</v>
      </c>
      <c r="RE25" s="76">
        <f t="shared" si="760"/>
        <v>0</v>
      </c>
      <c r="RF25" s="76">
        <f t="shared" si="761"/>
        <v>0</v>
      </c>
      <c r="RG25" s="76">
        <f t="shared" si="762"/>
        <v>0</v>
      </c>
      <c r="RH25" s="76">
        <f t="shared" si="763"/>
        <v>0</v>
      </c>
      <c r="RI25" s="76">
        <f t="shared" si="764"/>
        <v>0</v>
      </c>
      <c r="RJ25" s="76">
        <f t="shared" si="765"/>
        <v>0</v>
      </c>
      <c r="RK25" s="76">
        <f t="shared" si="766"/>
        <v>0</v>
      </c>
      <c r="RL25" s="76">
        <f t="shared" si="767"/>
        <v>0</v>
      </c>
      <c r="RM25" s="76">
        <f t="shared" si="768"/>
        <v>0</v>
      </c>
      <c r="RN25" s="76">
        <f t="shared" si="769"/>
        <v>0</v>
      </c>
      <c r="RO25" s="76">
        <f t="shared" si="770"/>
        <v>0</v>
      </c>
      <c r="RP25" s="76">
        <f t="shared" si="771"/>
        <v>0</v>
      </c>
      <c r="RQ25" s="76">
        <f t="shared" si="772"/>
        <v>0</v>
      </c>
      <c r="RR25" s="76">
        <f t="shared" si="773"/>
        <v>0</v>
      </c>
      <c r="RS25" s="76">
        <f t="shared" si="774"/>
        <v>0</v>
      </c>
      <c r="RT25" s="76">
        <f t="shared" si="775"/>
        <v>0</v>
      </c>
      <c r="RU25" s="76">
        <f t="shared" si="776"/>
        <v>0</v>
      </c>
      <c r="RW25" s="115">
        <f t="shared" si="831"/>
        <v>0</v>
      </c>
      <c r="RX25" s="115">
        <f t="shared" si="777"/>
        <v>0</v>
      </c>
      <c r="RY25" s="115">
        <f t="shared" si="778"/>
        <v>0</v>
      </c>
      <c r="RZ25" s="115">
        <f t="shared" si="779"/>
        <v>0</v>
      </c>
      <c r="SA25" s="115">
        <f t="shared" si="780"/>
        <v>0</v>
      </c>
      <c r="SB25" s="115">
        <f t="shared" si="781"/>
        <v>0</v>
      </c>
      <c r="SC25" s="115">
        <f t="shared" si="782"/>
        <v>0</v>
      </c>
      <c r="SD25" s="115">
        <f t="shared" si="783"/>
        <v>0</v>
      </c>
      <c r="SE25" s="115">
        <f t="shared" si="784"/>
        <v>0</v>
      </c>
      <c r="SF25" s="115">
        <f t="shared" si="785"/>
        <v>0</v>
      </c>
      <c r="SG25" s="115">
        <f t="shared" si="786"/>
        <v>0</v>
      </c>
      <c r="SH25" s="115">
        <f t="shared" si="787"/>
        <v>0</v>
      </c>
      <c r="SI25" s="115">
        <f t="shared" si="788"/>
        <v>0</v>
      </c>
      <c r="SJ25" s="115">
        <f t="shared" si="789"/>
        <v>0</v>
      </c>
      <c r="SK25" s="115">
        <f t="shared" si="790"/>
        <v>0</v>
      </c>
      <c r="SL25" s="115">
        <f t="shared" si="791"/>
        <v>0</v>
      </c>
      <c r="SM25" s="115">
        <f t="shared" si="792"/>
        <v>0</v>
      </c>
      <c r="SN25" s="115">
        <f t="shared" si="793"/>
        <v>0</v>
      </c>
      <c r="SO25" s="115">
        <f t="shared" si="794"/>
        <v>0</v>
      </c>
      <c r="SP25" s="115">
        <f t="shared" si="795"/>
        <v>0</v>
      </c>
      <c r="SQ25" s="115">
        <f t="shared" si="796"/>
        <v>0</v>
      </c>
      <c r="SR25" s="115">
        <f t="shared" si="797"/>
        <v>0</v>
      </c>
      <c r="SS25" s="115">
        <f t="shared" si="798"/>
        <v>0</v>
      </c>
      <c r="ST25" s="115">
        <f t="shared" si="799"/>
        <v>0</v>
      </c>
      <c r="SU25" s="115">
        <f t="shared" si="800"/>
        <v>0</v>
      </c>
      <c r="SV25" s="115">
        <f t="shared" si="801"/>
        <v>0</v>
      </c>
      <c r="SW25" s="115">
        <f t="shared" si="802"/>
        <v>0</v>
      </c>
      <c r="SX25" s="115">
        <f t="shared" si="803"/>
        <v>0</v>
      </c>
      <c r="SY25" s="115">
        <f t="shared" si="804"/>
        <v>0</v>
      </c>
      <c r="SZ25" s="115">
        <f t="shared" si="805"/>
        <v>0</v>
      </c>
      <c r="TA25" s="115">
        <f t="shared" si="806"/>
        <v>0</v>
      </c>
      <c r="TB25" s="115">
        <f t="shared" si="807"/>
        <v>0</v>
      </c>
      <c r="TC25" s="115">
        <f t="shared" si="808"/>
        <v>0</v>
      </c>
      <c r="TD25" s="115">
        <f t="shared" si="809"/>
        <v>0</v>
      </c>
      <c r="TE25" s="115">
        <f t="shared" si="810"/>
        <v>0</v>
      </c>
      <c r="TF25" s="115">
        <f t="shared" si="811"/>
        <v>0</v>
      </c>
      <c r="TG25" s="115">
        <f t="shared" si="812"/>
        <v>0</v>
      </c>
      <c r="TH25" s="115">
        <f t="shared" si="813"/>
        <v>0</v>
      </c>
      <c r="TI25" s="115">
        <f t="shared" si="814"/>
        <v>0</v>
      </c>
      <c r="TJ25" s="115">
        <f t="shared" si="815"/>
        <v>0</v>
      </c>
      <c r="TK25" s="115">
        <f t="shared" si="816"/>
        <v>0</v>
      </c>
      <c r="TL25" s="115">
        <f t="shared" si="817"/>
        <v>0</v>
      </c>
      <c r="TM25" s="115">
        <f t="shared" si="818"/>
        <v>0</v>
      </c>
      <c r="TN25" s="115">
        <f t="shared" si="819"/>
        <v>0</v>
      </c>
      <c r="TO25" s="115">
        <f t="shared" si="820"/>
        <v>0</v>
      </c>
      <c r="TP25" s="115">
        <f t="shared" si="821"/>
        <v>0</v>
      </c>
      <c r="TQ25" s="115">
        <f t="shared" si="822"/>
        <v>0</v>
      </c>
      <c r="TR25" s="115">
        <f t="shared" si="823"/>
        <v>0</v>
      </c>
      <c r="TS25" s="115">
        <f t="shared" si="824"/>
        <v>0</v>
      </c>
      <c r="TT25" s="115">
        <f t="shared" si="825"/>
        <v>0</v>
      </c>
      <c r="TU25" s="115">
        <f t="shared" si="826"/>
        <v>0</v>
      </c>
      <c r="TV25" s="116">
        <f t="shared" si="832"/>
        <v>0</v>
      </c>
    </row>
    <row r="26" spans="1:542" x14ac:dyDescent="0.25">
      <c r="A26" s="68" t="str">
        <f t="shared" si="412"/>
        <v>Anteile 60-65/70 FN24 VN24</v>
      </c>
      <c r="B26" s="68">
        <f t="shared" si="833"/>
        <v>60</v>
      </c>
      <c r="C26" s="68">
        <f t="shared" si="827"/>
        <v>65</v>
      </c>
      <c r="D26" s="69">
        <v>24</v>
      </c>
      <c r="E26" s="69" t="s">
        <v>1536</v>
      </c>
      <c r="F26" s="68" t="str">
        <f t="shared" si="413"/>
        <v>Sehr geehrter Herr FN24 BA</v>
      </c>
      <c r="H26" s="68" t="str">
        <f t="shared" si="414"/>
        <v>VN24</v>
      </c>
      <c r="J26" s="70" t="s">
        <v>1568</v>
      </c>
      <c r="K26" s="71" t="s">
        <v>1625</v>
      </c>
      <c r="L26" s="69" t="s">
        <v>1542</v>
      </c>
      <c r="M26" s="68" t="str">
        <f t="shared" si="415"/>
        <v>FN24 BA</v>
      </c>
      <c r="N26" s="69">
        <v>3661</v>
      </c>
      <c r="O26" s="68" t="str">
        <f t="shared" si="416"/>
        <v>Artstetten</v>
      </c>
      <c r="Q26" s="72"/>
      <c r="S26" s="69" t="str">
        <f t="shared" si="828"/>
        <v>VN24.FN24@un.org</v>
      </c>
      <c r="V26" s="68" t="str">
        <f t="shared" si="417"/>
        <v xml:space="preserve">    </v>
      </c>
      <c r="Z26" s="71">
        <v>6</v>
      </c>
      <c r="AA26" s="74">
        <f t="shared" si="418"/>
        <v>0</v>
      </c>
      <c r="AB26" s="75">
        <f t="shared" si="829"/>
        <v>0</v>
      </c>
      <c r="AC26" s="76">
        <v>0</v>
      </c>
      <c r="AD26" s="76">
        <f t="shared" si="419"/>
        <v>0</v>
      </c>
      <c r="AE26" s="76">
        <f t="shared" si="420"/>
        <v>0</v>
      </c>
      <c r="AF26" s="76"/>
      <c r="AG26" s="76">
        <f t="shared" si="421"/>
        <v>0</v>
      </c>
      <c r="AH26" s="77">
        <f t="shared" si="422"/>
        <v>0</v>
      </c>
      <c r="AI26" s="75">
        <f t="shared" si="423"/>
        <v>0</v>
      </c>
      <c r="AJ26" s="76">
        <f t="shared" si="424"/>
        <v>0</v>
      </c>
      <c r="AK26" s="76">
        <f t="shared" si="425"/>
        <v>0</v>
      </c>
      <c r="AL26" s="76">
        <f t="shared" si="426"/>
        <v>0</v>
      </c>
      <c r="AM26" s="76"/>
      <c r="AN26" s="76">
        <f t="shared" si="427"/>
        <v>0</v>
      </c>
      <c r="AO26" s="77">
        <f t="shared" si="428"/>
        <v>0</v>
      </c>
      <c r="AP26" s="75">
        <f t="shared" si="429"/>
        <v>0</v>
      </c>
      <c r="AQ26" s="76">
        <f t="shared" si="430"/>
        <v>0</v>
      </c>
      <c r="AR26" s="76">
        <f t="shared" si="431"/>
        <v>0</v>
      </c>
      <c r="AS26" s="76">
        <f t="shared" si="432"/>
        <v>0</v>
      </c>
      <c r="AT26" s="76"/>
      <c r="AU26" s="76">
        <f t="shared" si="433"/>
        <v>0</v>
      </c>
      <c r="AV26" s="77">
        <f t="shared" si="434"/>
        <v>0</v>
      </c>
      <c r="AW26" s="75">
        <f t="shared" si="435"/>
        <v>0</v>
      </c>
      <c r="AX26" s="76">
        <f t="shared" si="436"/>
        <v>0</v>
      </c>
      <c r="AY26" s="76">
        <f t="shared" si="437"/>
        <v>0</v>
      </c>
      <c r="AZ26" s="76">
        <f t="shared" si="438"/>
        <v>0</v>
      </c>
      <c r="BA26" s="76"/>
      <c r="BB26" s="76">
        <f t="shared" si="439"/>
        <v>0</v>
      </c>
      <c r="BC26" s="77">
        <f t="shared" si="440"/>
        <v>0</v>
      </c>
      <c r="BD26" s="75">
        <f t="shared" si="441"/>
        <v>0</v>
      </c>
      <c r="BE26" s="76">
        <f t="shared" si="442"/>
        <v>0</v>
      </c>
      <c r="BF26" s="76">
        <f t="shared" si="443"/>
        <v>0</v>
      </c>
      <c r="BG26" s="76">
        <f t="shared" si="444"/>
        <v>0</v>
      </c>
      <c r="BH26" s="76"/>
      <c r="BI26" s="76">
        <f t="shared" si="445"/>
        <v>0</v>
      </c>
      <c r="BJ26" s="77">
        <f t="shared" si="446"/>
        <v>0</v>
      </c>
      <c r="BK26" s="75">
        <f t="shared" si="447"/>
        <v>0</v>
      </c>
      <c r="BL26" s="76">
        <f t="shared" si="448"/>
        <v>0</v>
      </c>
      <c r="BM26" s="76">
        <f t="shared" si="449"/>
        <v>0</v>
      </c>
      <c r="BN26" s="76">
        <f t="shared" si="450"/>
        <v>0</v>
      </c>
      <c r="BO26" s="76"/>
      <c r="BP26" s="76">
        <f t="shared" si="451"/>
        <v>0</v>
      </c>
      <c r="BQ26" s="77">
        <f t="shared" si="452"/>
        <v>0</v>
      </c>
      <c r="BR26" s="75">
        <f t="shared" si="453"/>
        <v>0</v>
      </c>
      <c r="BS26" s="76">
        <f t="shared" si="454"/>
        <v>0</v>
      </c>
      <c r="BT26" s="76">
        <f t="shared" si="455"/>
        <v>0</v>
      </c>
      <c r="BU26" s="76">
        <f t="shared" si="456"/>
        <v>0</v>
      </c>
      <c r="BV26" s="76"/>
      <c r="BW26" s="76">
        <f t="shared" si="457"/>
        <v>0</v>
      </c>
      <c r="BX26" s="77">
        <f t="shared" si="458"/>
        <v>0</v>
      </c>
      <c r="BY26" s="75">
        <f t="shared" si="459"/>
        <v>0</v>
      </c>
      <c r="BZ26" s="76">
        <f t="shared" si="460"/>
        <v>0</v>
      </c>
      <c r="CA26" s="76">
        <f t="shared" si="461"/>
        <v>0</v>
      </c>
      <c r="CB26" s="76">
        <f t="shared" si="462"/>
        <v>0</v>
      </c>
      <c r="CC26" s="76"/>
      <c r="CD26" s="76">
        <f t="shared" si="463"/>
        <v>0</v>
      </c>
      <c r="CE26" s="77">
        <f t="shared" si="464"/>
        <v>0</v>
      </c>
      <c r="CF26" s="75">
        <f t="shared" si="465"/>
        <v>0</v>
      </c>
      <c r="CG26" s="76">
        <f t="shared" si="466"/>
        <v>0</v>
      </c>
      <c r="CH26" s="76">
        <f t="shared" si="467"/>
        <v>0</v>
      </c>
      <c r="CI26" s="76">
        <f t="shared" si="468"/>
        <v>0</v>
      </c>
      <c r="CJ26" s="76"/>
      <c r="CK26" s="76">
        <f t="shared" si="469"/>
        <v>0</v>
      </c>
      <c r="CL26" s="77">
        <f t="shared" si="470"/>
        <v>0</v>
      </c>
      <c r="CM26" s="75">
        <f t="shared" si="471"/>
        <v>0</v>
      </c>
      <c r="CN26" s="76">
        <f t="shared" si="472"/>
        <v>0</v>
      </c>
      <c r="CO26" s="76">
        <f t="shared" si="473"/>
        <v>0</v>
      </c>
      <c r="CP26" s="76">
        <f t="shared" si="474"/>
        <v>0</v>
      </c>
      <c r="CQ26" s="76"/>
      <c r="CR26" s="76">
        <f t="shared" si="475"/>
        <v>0</v>
      </c>
      <c r="CS26" s="77">
        <f t="shared" si="476"/>
        <v>0</v>
      </c>
      <c r="CT26" s="75">
        <f t="shared" si="477"/>
        <v>0</v>
      </c>
      <c r="CU26" s="76">
        <f t="shared" si="478"/>
        <v>0</v>
      </c>
      <c r="CV26" s="76">
        <f t="shared" si="479"/>
        <v>0</v>
      </c>
      <c r="CW26" s="76">
        <f t="shared" si="480"/>
        <v>0</v>
      </c>
      <c r="CX26" s="76"/>
      <c r="CY26" s="76">
        <f t="shared" si="481"/>
        <v>0</v>
      </c>
      <c r="CZ26" s="77">
        <f t="shared" si="482"/>
        <v>0</v>
      </c>
      <c r="DA26" s="75">
        <f t="shared" si="483"/>
        <v>0</v>
      </c>
      <c r="DB26" s="76">
        <f t="shared" si="484"/>
        <v>0</v>
      </c>
      <c r="DC26" s="76">
        <f t="shared" si="485"/>
        <v>0</v>
      </c>
      <c r="DD26" s="76">
        <f t="shared" si="486"/>
        <v>0</v>
      </c>
      <c r="DE26" s="76"/>
      <c r="DF26" s="76">
        <f t="shared" si="487"/>
        <v>0</v>
      </c>
      <c r="DG26" s="77">
        <f t="shared" si="488"/>
        <v>0</v>
      </c>
      <c r="DH26" s="75">
        <f t="shared" si="489"/>
        <v>0</v>
      </c>
      <c r="DI26" s="76">
        <f t="shared" si="490"/>
        <v>0</v>
      </c>
      <c r="DJ26" s="76">
        <f t="shared" si="491"/>
        <v>0</v>
      </c>
      <c r="DK26" s="76">
        <f t="shared" si="492"/>
        <v>0</v>
      </c>
      <c r="DL26" s="76"/>
      <c r="DM26" s="76">
        <f t="shared" si="493"/>
        <v>0</v>
      </c>
      <c r="DN26" s="77">
        <f t="shared" si="494"/>
        <v>0</v>
      </c>
      <c r="DO26" s="75">
        <f t="shared" si="495"/>
        <v>0</v>
      </c>
      <c r="DP26" s="76">
        <f t="shared" si="496"/>
        <v>0</v>
      </c>
      <c r="DQ26" s="76">
        <f t="shared" si="497"/>
        <v>0</v>
      </c>
      <c r="DR26" s="76">
        <f t="shared" si="498"/>
        <v>0</v>
      </c>
      <c r="DS26" s="76"/>
      <c r="DT26" s="76">
        <f t="shared" si="499"/>
        <v>0</v>
      </c>
      <c r="DU26" s="77">
        <f t="shared" si="500"/>
        <v>0</v>
      </c>
      <c r="DV26" s="75">
        <f t="shared" si="501"/>
        <v>0</v>
      </c>
      <c r="DW26" s="76">
        <f t="shared" si="502"/>
        <v>0</v>
      </c>
      <c r="DX26" s="76">
        <f t="shared" si="503"/>
        <v>0</v>
      </c>
      <c r="DY26" s="76">
        <f t="shared" si="504"/>
        <v>0</v>
      </c>
      <c r="DZ26" s="76"/>
      <c r="EA26" s="76">
        <f t="shared" si="505"/>
        <v>0</v>
      </c>
      <c r="EB26" s="77">
        <f t="shared" si="506"/>
        <v>0</v>
      </c>
      <c r="EC26" s="75">
        <f t="shared" si="507"/>
        <v>0</v>
      </c>
      <c r="ED26" s="76">
        <f t="shared" si="508"/>
        <v>0</v>
      </c>
      <c r="EE26" s="76">
        <f t="shared" si="509"/>
        <v>0</v>
      </c>
      <c r="EF26" s="76">
        <f t="shared" si="510"/>
        <v>0</v>
      </c>
      <c r="EG26" s="76"/>
      <c r="EH26" s="76">
        <f t="shared" si="511"/>
        <v>0</v>
      </c>
      <c r="EI26" s="77">
        <f t="shared" si="512"/>
        <v>0</v>
      </c>
      <c r="EJ26" s="75">
        <f t="shared" si="513"/>
        <v>0</v>
      </c>
      <c r="EK26" s="76">
        <f t="shared" si="514"/>
        <v>0</v>
      </c>
      <c r="EL26" s="76">
        <f t="shared" si="515"/>
        <v>0</v>
      </c>
      <c r="EM26" s="76">
        <f t="shared" si="516"/>
        <v>0</v>
      </c>
      <c r="EN26" s="76"/>
      <c r="EO26" s="76">
        <f t="shared" si="517"/>
        <v>0</v>
      </c>
      <c r="EP26" s="77">
        <f t="shared" si="518"/>
        <v>0</v>
      </c>
      <c r="EQ26" s="75">
        <f t="shared" si="519"/>
        <v>0</v>
      </c>
      <c r="ER26" s="76">
        <f t="shared" si="520"/>
        <v>0</v>
      </c>
      <c r="ES26" s="76">
        <f t="shared" si="521"/>
        <v>0</v>
      </c>
      <c r="ET26" s="76">
        <f t="shared" si="522"/>
        <v>0</v>
      </c>
      <c r="EU26" s="76"/>
      <c r="EV26" s="76">
        <f t="shared" si="523"/>
        <v>0</v>
      </c>
      <c r="EW26" s="77">
        <f t="shared" si="524"/>
        <v>0</v>
      </c>
      <c r="EX26" s="75">
        <f t="shared" si="525"/>
        <v>0</v>
      </c>
      <c r="EY26" s="76">
        <f t="shared" si="526"/>
        <v>0</v>
      </c>
      <c r="EZ26" s="76">
        <f t="shared" si="527"/>
        <v>0</v>
      </c>
      <c r="FA26" s="76">
        <f t="shared" si="528"/>
        <v>0</v>
      </c>
      <c r="FB26" s="76"/>
      <c r="FC26" s="76">
        <f t="shared" si="529"/>
        <v>0</v>
      </c>
      <c r="FD26" s="77">
        <f t="shared" si="530"/>
        <v>0</v>
      </c>
      <c r="FE26" s="75">
        <f t="shared" si="531"/>
        <v>0</v>
      </c>
      <c r="FF26" s="76">
        <f t="shared" si="532"/>
        <v>0</v>
      </c>
      <c r="FG26" s="76">
        <f t="shared" si="533"/>
        <v>0</v>
      </c>
      <c r="FH26" s="76">
        <f t="shared" si="534"/>
        <v>0</v>
      </c>
      <c r="FI26" s="76"/>
      <c r="FJ26" s="76">
        <f t="shared" si="535"/>
        <v>0</v>
      </c>
      <c r="FK26" s="77">
        <f t="shared" si="536"/>
        <v>0</v>
      </c>
      <c r="FL26" s="75">
        <f t="shared" si="537"/>
        <v>0</v>
      </c>
      <c r="FM26" s="76">
        <f t="shared" si="538"/>
        <v>0</v>
      </c>
      <c r="FN26" s="76">
        <f t="shared" si="539"/>
        <v>0</v>
      </c>
      <c r="FO26" s="76">
        <f t="shared" si="540"/>
        <v>0</v>
      </c>
      <c r="FP26" s="76"/>
      <c r="FQ26" s="76">
        <f t="shared" si="541"/>
        <v>0</v>
      </c>
      <c r="FR26" s="77">
        <f t="shared" si="542"/>
        <v>0</v>
      </c>
      <c r="FS26" s="75">
        <f t="shared" si="543"/>
        <v>0</v>
      </c>
      <c r="FT26" s="76">
        <f t="shared" si="544"/>
        <v>0</v>
      </c>
      <c r="FU26" s="76">
        <f t="shared" si="545"/>
        <v>0</v>
      </c>
      <c r="FV26" s="76">
        <f t="shared" si="546"/>
        <v>0</v>
      </c>
      <c r="FW26" s="76"/>
      <c r="FX26" s="76">
        <f t="shared" si="547"/>
        <v>0</v>
      </c>
      <c r="FY26" s="77">
        <f t="shared" si="548"/>
        <v>0</v>
      </c>
      <c r="FZ26" s="75">
        <f t="shared" si="549"/>
        <v>0</v>
      </c>
      <c r="GA26" s="76">
        <f t="shared" si="550"/>
        <v>0</v>
      </c>
      <c r="GB26" s="76">
        <f t="shared" si="551"/>
        <v>0</v>
      </c>
      <c r="GC26" s="76">
        <f t="shared" si="552"/>
        <v>0</v>
      </c>
      <c r="GD26" s="76"/>
      <c r="GE26" s="76">
        <f t="shared" si="553"/>
        <v>0</v>
      </c>
      <c r="GF26" s="77">
        <f t="shared" si="554"/>
        <v>0</v>
      </c>
      <c r="GG26" s="75">
        <f t="shared" si="555"/>
        <v>0</v>
      </c>
      <c r="GH26" s="76">
        <f t="shared" si="556"/>
        <v>0</v>
      </c>
      <c r="GI26" s="76">
        <f t="shared" si="557"/>
        <v>0</v>
      </c>
      <c r="GJ26" s="76">
        <f t="shared" si="558"/>
        <v>0</v>
      </c>
      <c r="GK26" s="76"/>
      <c r="GL26" s="76">
        <f t="shared" si="559"/>
        <v>0</v>
      </c>
      <c r="GM26" s="77">
        <f t="shared" si="560"/>
        <v>0</v>
      </c>
      <c r="GN26" s="75">
        <f t="shared" si="561"/>
        <v>0</v>
      </c>
      <c r="GO26" s="76">
        <f t="shared" si="562"/>
        <v>0</v>
      </c>
      <c r="GP26" s="76">
        <f t="shared" si="563"/>
        <v>0</v>
      </c>
      <c r="GQ26" s="76">
        <f t="shared" si="564"/>
        <v>0</v>
      </c>
      <c r="GR26" s="76"/>
      <c r="GS26" s="76">
        <f t="shared" si="565"/>
        <v>0</v>
      </c>
      <c r="GT26" s="77">
        <f t="shared" si="566"/>
        <v>0</v>
      </c>
      <c r="GU26" s="75">
        <f t="shared" si="567"/>
        <v>0</v>
      </c>
      <c r="GV26" s="76">
        <f t="shared" si="568"/>
        <v>0</v>
      </c>
      <c r="GW26" s="76">
        <f t="shared" si="569"/>
        <v>0</v>
      </c>
      <c r="GX26" s="76">
        <f t="shared" si="570"/>
        <v>0</v>
      </c>
      <c r="GY26" s="76"/>
      <c r="GZ26" s="76">
        <f t="shared" si="571"/>
        <v>0</v>
      </c>
      <c r="HA26" s="77">
        <f t="shared" si="572"/>
        <v>0</v>
      </c>
      <c r="HB26" s="75">
        <f t="shared" si="573"/>
        <v>0</v>
      </c>
      <c r="HC26" s="76">
        <f t="shared" si="574"/>
        <v>0</v>
      </c>
      <c r="HD26" s="76">
        <f t="shared" si="575"/>
        <v>0</v>
      </c>
      <c r="HE26" s="76">
        <f t="shared" si="576"/>
        <v>0</v>
      </c>
      <c r="HF26" s="76"/>
      <c r="HG26" s="76">
        <f t="shared" si="577"/>
        <v>0</v>
      </c>
      <c r="HH26" s="77">
        <f t="shared" si="578"/>
        <v>0</v>
      </c>
      <c r="HI26" s="75">
        <f t="shared" si="579"/>
        <v>0</v>
      </c>
      <c r="HJ26" s="76">
        <f t="shared" si="580"/>
        <v>0</v>
      </c>
      <c r="HK26" s="76">
        <f t="shared" si="581"/>
        <v>0</v>
      </c>
      <c r="HL26" s="76">
        <f t="shared" si="582"/>
        <v>0</v>
      </c>
      <c r="HM26" s="76"/>
      <c r="HN26" s="76">
        <f t="shared" si="583"/>
        <v>0</v>
      </c>
      <c r="HO26" s="77">
        <f t="shared" si="584"/>
        <v>0</v>
      </c>
      <c r="HP26" s="75">
        <f t="shared" si="585"/>
        <v>0</v>
      </c>
      <c r="HQ26" s="76">
        <f t="shared" si="586"/>
        <v>0</v>
      </c>
      <c r="HR26" s="76">
        <f t="shared" si="587"/>
        <v>0</v>
      </c>
      <c r="HS26" s="76">
        <f t="shared" si="588"/>
        <v>0</v>
      </c>
      <c r="HT26" s="76"/>
      <c r="HU26" s="76">
        <f t="shared" si="589"/>
        <v>0</v>
      </c>
      <c r="HV26" s="77">
        <f t="shared" si="590"/>
        <v>0</v>
      </c>
      <c r="HW26" s="75">
        <f t="shared" si="591"/>
        <v>0</v>
      </c>
      <c r="HX26" s="76">
        <f t="shared" si="592"/>
        <v>0</v>
      </c>
      <c r="HY26" s="76">
        <f t="shared" si="593"/>
        <v>0</v>
      </c>
      <c r="HZ26" s="76">
        <f t="shared" si="594"/>
        <v>0</v>
      </c>
      <c r="IA26" s="76"/>
      <c r="IB26" s="76">
        <f t="shared" si="595"/>
        <v>0</v>
      </c>
      <c r="IC26" s="77">
        <f t="shared" si="596"/>
        <v>0</v>
      </c>
      <c r="ID26" s="75">
        <f t="shared" si="597"/>
        <v>0</v>
      </c>
      <c r="IE26" s="76">
        <f t="shared" si="598"/>
        <v>0</v>
      </c>
      <c r="IF26" s="76">
        <f t="shared" si="599"/>
        <v>0</v>
      </c>
      <c r="IG26" s="76">
        <f t="shared" si="600"/>
        <v>0</v>
      </c>
      <c r="IH26" s="76"/>
      <c r="II26" s="76">
        <f t="shared" si="601"/>
        <v>0</v>
      </c>
      <c r="IJ26" s="77">
        <f t="shared" si="602"/>
        <v>0</v>
      </c>
      <c r="IK26" s="75">
        <f t="shared" si="603"/>
        <v>0</v>
      </c>
      <c r="IL26" s="76">
        <f t="shared" si="604"/>
        <v>0</v>
      </c>
      <c r="IM26" s="76">
        <f t="shared" si="605"/>
        <v>0</v>
      </c>
      <c r="IN26" s="76">
        <f t="shared" si="606"/>
        <v>0</v>
      </c>
      <c r="IO26" s="76"/>
      <c r="IP26" s="76">
        <f t="shared" si="607"/>
        <v>0</v>
      </c>
      <c r="IQ26" s="77">
        <f t="shared" si="608"/>
        <v>0</v>
      </c>
      <c r="IR26" s="75">
        <f t="shared" si="609"/>
        <v>0</v>
      </c>
      <c r="IS26" s="76">
        <f t="shared" si="610"/>
        <v>0</v>
      </c>
      <c r="IT26" s="76">
        <f t="shared" si="611"/>
        <v>0</v>
      </c>
      <c r="IU26" s="76">
        <f t="shared" si="612"/>
        <v>0</v>
      </c>
      <c r="IV26" s="76"/>
      <c r="IW26" s="76">
        <f t="shared" si="613"/>
        <v>0</v>
      </c>
      <c r="IX26" s="77">
        <f t="shared" si="614"/>
        <v>0</v>
      </c>
      <c r="IY26" s="75">
        <f t="shared" si="615"/>
        <v>0</v>
      </c>
      <c r="IZ26" s="76">
        <f t="shared" si="616"/>
        <v>0</v>
      </c>
      <c r="JA26" s="76">
        <f t="shared" si="617"/>
        <v>0</v>
      </c>
      <c r="JB26" s="76">
        <f t="shared" si="618"/>
        <v>0</v>
      </c>
      <c r="JC26" s="76"/>
      <c r="JD26" s="76">
        <f t="shared" si="619"/>
        <v>0</v>
      </c>
      <c r="JE26" s="77">
        <f t="shared" si="620"/>
        <v>0</v>
      </c>
      <c r="JF26" s="75">
        <f t="shared" si="621"/>
        <v>0</v>
      </c>
      <c r="JG26" s="76">
        <f t="shared" si="622"/>
        <v>0</v>
      </c>
      <c r="JH26" s="76">
        <f t="shared" si="623"/>
        <v>0</v>
      </c>
      <c r="JI26" s="76">
        <f t="shared" si="624"/>
        <v>0</v>
      </c>
      <c r="JJ26" s="76"/>
      <c r="JK26" s="76">
        <f t="shared" si="625"/>
        <v>0</v>
      </c>
      <c r="JL26" s="77">
        <f t="shared" si="626"/>
        <v>0</v>
      </c>
      <c r="JM26" s="75">
        <f t="shared" si="627"/>
        <v>0</v>
      </c>
      <c r="JN26" s="76">
        <f t="shared" si="628"/>
        <v>0</v>
      </c>
      <c r="JO26" s="76">
        <f t="shared" si="629"/>
        <v>0</v>
      </c>
      <c r="JP26" s="76">
        <f t="shared" si="630"/>
        <v>0</v>
      </c>
      <c r="JQ26" s="76"/>
      <c r="JR26" s="76">
        <f t="shared" si="631"/>
        <v>0</v>
      </c>
      <c r="JS26" s="77">
        <f t="shared" si="632"/>
        <v>0</v>
      </c>
      <c r="JT26" s="75">
        <f t="shared" si="633"/>
        <v>0</v>
      </c>
      <c r="JU26" s="76">
        <f t="shared" si="634"/>
        <v>0</v>
      </c>
      <c r="JV26" s="76">
        <f t="shared" si="635"/>
        <v>0</v>
      </c>
      <c r="JW26" s="76">
        <f t="shared" si="636"/>
        <v>0</v>
      </c>
      <c r="JX26" s="76"/>
      <c r="JY26" s="76">
        <f t="shared" si="637"/>
        <v>0</v>
      </c>
      <c r="JZ26" s="77">
        <f t="shared" si="638"/>
        <v>0</v>
      </c>
      <c r="KA26" s="75">
        <f t="shared" si="639"/>
        <v>0</v>
      </c>
      <c r="KB26" s="76">
        <f t="shared" si="640"/>
        <v>0</v>
      </c>
      <c r="KC26" s="76">
        <f t="shared" si="641"/>
        <v>0</v>
      </c>
      <c r="KD26" s="76">
        <f t="shared" si="642"/>
        <v>0</v>
      </c>
      <c r="KE26" s="76"/>
      <c r="KF26" s="76">
        <f t="shared" si="643"/>
        <v>0</v>
      </c>
      <c r="KG26" s="77">
        <f t="shared" si="644"/>
        <v>0</v>
      </c>
      <c r="KH26" s="75">
        <f t="shared" si="645"/>
        <v>0</v>
      </c>
      <c r="KI26" s="76">
        <f t="shared" si="646"/>
        <v>0</v>
      </c>
      <c r="KJ26" s="76">
        <f t="shared" si="647"/>
        <v>0</v>
      </c>
      <c r="KK26" s="76">
        <f t="shared" si="648"/>
        <v>0</v>
      </c>
      <c r="KL26" s="76"/>
      <c r="KM26" s="76">
        <f t="shared" si="649"/>
        <v>0</v>
      </c>
      <c r="KN26" s="77">
        <f t="shared" si="650"/>
        <v>0</v>
      </c>
      <c r="KO26" s="75">
        <f t="shared" si="651"/>
        <v>0</v>
      </c>
      <c r="KP26" s="76">
        <f t="shared" si="652"/>
        <v>0</v>
      </c>
      <c r="KQ26" s="76">
        <f t="shared" si="653"/>
        <v>0</v>
      </c>
      <c r="KR26" s="76">
        <f t="shared" si="654"/>
        <v>0</v>
      </c>
      <c r="KS26" s="76"/>
      <c r="KT26" s="76">
        <f t="shared" si="655"/>
        <v>0</v>
      </c>
      <c r="KU26" s="77">
        <f t="shared" si="656"/>
        <v>0</v>
      </c>
      <c r="KV26" s="75">
        <f t="shared" si="657"/>
        <v>0</v>
      </c>
      <c r="KW26" s="76">
        <f t="shared" si="658"/>
        <v>0</v>
      </c>
      <c r="KX26" s="76">
        <f t="shared" si="659"/>
        <v>0</v>
      </c>
      <c r="KY26" s="76">
        <f t="shared" si="660"/>
        <v>0</v>
      </c>
      <c r="KZ26" s="76"/>
      <c r="LA26" s="76">
        <f t="shared" si="661"/>
        <v>0</v>
      </c>
      <c r="LB26" s="77">
        <f t="shared" si="662"/>
        <v>0</v>
      </c>
      <c r="LC26" s="75">
        <f t="shared" si="663"/>
        <v>0</v>
      </c>
      <c r="LD26" s="76">
        <f t="shared" si="664"/>
        <v>0</v>
      </c>
      <c r="LE26" s="76">
        <f t="shared" si="665"/>
        <v>0</v>
      </c>
      <c r="LF26" s="76">
        <f t="shared" si="666"/>
        <v>0</v>
      </c>
      <c r="LG26" s="76"/>
      <c r="LH26" s="76">
        <f t="shared" si="667"/>
        <v>0</v>
      </c>
      <c r="LI26" s="77">
        <f t="shared" si="668"/>
        <v>0</v>
      </c>
      <c r="LJ26" s="75">
        <f t="shared" si="669"/>
        <v>0</v>
      </c>
      <c r="LK26" s="76">
        <f t="shared" si="670"/>
        <v>0</v>
      </c>
      <c r="LL26" s="76">
        <f t="shared" si="671"/>
        <v>0</v>
      </c>
      <c r="LM26" s="76">
        <f t="shared" si="672"/>
        <v>0</v>
      </c>
      <c r="LN26" s="76"/>
      <c r="LO26" s="76">
        <f t="shared" si="673"/>
        <v>0</v>
      </c>
      <c r="LP26" s="77">
        <f t="shared" si="674"/>
        <v>0</v>
      </c>
      <c r="LQ26" s="75">
        <f t="shared" si="675"/>
        <v>0</v>
      </c>
      <c r="LR26" s="76">
        <f t="shared" si="676"/>
        <v>0</v>
      </c>
      <c r="LS26" s="76">
        <f t="shared" si="677"/>
        <v>0</v>
      </c>
      <c r="LT26" s="76">
        <f t="shared" si="678"/>
        <v>0</v>
      </c>
      <c r="LU26" s="76"/>
      <c r="LV26" s="76">
        <f t="shared" si="679"/>
        <v>0</v>
      </c>
      <c r="LW26" s="77">
        <f t="shared" si="680"/>
        <v>0</v>
      </c>
      <c r="LX26" s="75">
        <f t="shared" si="681"/>
        <v>0</v>
      </c>
      <c r="LY26" s="76">
        <f t="shared" si="682"/>
        <v>0</v>
      </c>
      <c r="LZ26" s="76">
        <f t="shared" si="683"/>
        <v>0</v>
      </c>
      <c r="MA26" s="76">
        <f t="shared" si="684"/>
        <v>0</v>
      </c>
      <c r="MB26" s="76"/>
      <c r="MC26" s="76">
        <f t="shared" si="685"/>
        <v>0</v>
      </c>
      <c r="MD26" s="77">
        <f t="shared" si="686"/>
        <v>0</v>
      </c>
      <c r="ME26" s="75">
        <f t="shared" si="687"/>
        <v>0</v>
      </c>
      <c r="MF26" s="76">
        <f t="shared" si="688"/>
        <v>0</v>
      </c>
      <c r="MG26" s="76">
        <f t="shared" si="689"/>
        <v>0</v>
      </c>
      <c r="MH26" s="76">
        <f t="shared" si="690"/>
        <v>0</v>
      </c>
      <c r="MI26" s="76"/>
      <c r="MJ26" s="76">
        <f t="shared" si="691"/>
        <v>0</v>
      </c>
      <c r="MK26" s="77">
        <f t="shared" si="692"/>
        <v>0</v>
      </c>
      <c r="ML26" s="75">
        <f t="shared" si="693"/>
        <v>0</v>
      </c>
      <c r="MM26" s="76">
        <f t="shared" si="694"/>
        <v>0</v>
      </c>
      <c r="MN26" s="76">
        <f t="shared" si="695"/>
        <v>0</v>
      </c>
      <c r="MO26" s="76">
        <f t="shared" si="696"/>
        <v>0</v>
      </c>
      <c r="MP26" s="76"/>
      <c r="MQ26" s="76">
        <f t="shared" si="697"/>
        <v>0</v>
      </c>
      <c r="MR26" s="77">
        <f t="shared" si="698"/>
        <v>0</v>
      </c>
      <c r="MS26" s="75">
        <f t="shared" si="699"/>
        <v>0</v>
      </c>
      <c r="MT26" s="76">
        <f t="shared" si="700"/>
        <v>0</v>
      </c>
      <c r="MU26" s="76">
        <f t="shared" si="701"/>
        <v>0</v>
      </c>
      <c r="MV26" s="76">
        <f t="shared" si="702"/>
        <v>0</v>
      </c>
      <c r="MW26" s="76"/>
      <c r="MX26" s="76">
        <f t="shared" si="703"/>
        <v>0</v>
      </c>
      <c r="MY26" s="77">
        <f t="shared" si="704"/>
        <v>0</v>
      </c>
      <c r="MZ26" s="75">
        <f t="shared" si="705"/>
        <v>0</v>
      </c>
      <c r="NA26" s="76">
        <f t="shared" si="706"/>
        <v>0</v>
      </c>
      <c r="NB26" s="76">
        <f t="shared" si="707"/>
        <v>0</v>
      </c>
      <c r="NC26" s="76">
        <f t="shared" si="708"/>
        <v>0</v>
      </c>
      <c r="ND26" s="76"/>
      <c r="NE26" s="76">
        <f t="shared" si="709"/>
        <v>0</v>
      </c>
      <c r="NF26" s="77">
        <f t="shared" si="710"/>
        <v>0</v>
      </c>
      <c r="NG26" s="75">
        <f t="shared" si="711"/>
        <v>0</v>
      </c>
      <c r="NH26" s="76">
        <f t="shared" si="712"/>
        <v>0</v>
      </c>
      <c r="NI26" s="76">
        <f t="shared" si="713"/>
        <v>0</v>
      </c>
      <c r="NJ26" s="76">
        <f t="shared" si="714"/>
        <v>0</v>
      </c>
      <c r="NK26" s="76"/>
      <c r="NL26" s="76">
        <f t="shared" si="715"/>
        <v>0</v>
      </c>
      <c r="NM26" s="77">
        <f t="shared" si="716"/>
        <v>0</v>
      </c>
      <c r="NN26" s="75">
        <f t="shared" si="717"/>
        <v>0</v>
      </c>
      <c r="NO26" s="76">
        <f t="shared" si="718"/>
        <v>0</v>
      </c>
      <c r="NP26" s="76">
        <f t="shared" si="719"/>
        <v>0</v>
      </c>
      <c r="NQ26" s="76">
        <f t="shared" si="720"/>
        <v>0</v>
      </c>
      <c r="NR26" s="76"/>
      <c r="NS26" s="76">
        <f t="shared" si="721"/>
        <v>0</v>
      </c>
      <c r="NT26" s="77">
        <f t="shared" si="722"/>
        <v>0</v>
      </c>
      <c r="NU26" s="72"/>
      <c r="NV26" s="115">
        <f t="shared" si="838"/>
        <v>0</v>
      </c>
      <c r="NW26" s="115">
        <f t="shared" si="838"/>
        <v>0</v>
      </c>
      <c r="NX26" s="115">
        <f t="shared" si="838"/>
        <v>0</v>
      </c>
      <c r="NY26" s="115">
        <f t="shared" si="838"/>
        <v>0</v>
      </c>
      <c r="NZ26" s="115">
        <f t="shared" si="838"/>
        <v>0</v>
      </c>
      <c r="OA26" s="115">
        <f t="shared" si="838"/>
        <v>0</v>
      </c>
      <c r="OB26" s="115">
        <f t="shared" si="838"/>
        <v>0</v>
      </c>
      <c r="OC26" s="115">
        <f t="shared" si="838"/>
        <v>0</v>
      </c>
      <c r="OD26" s="115">
        <f t="shared" si="838"/>
        <v>0</v>
      </c>
      <c r="OE26" s="115">
        <f t="shared" si="838"/>
        <v>0</v>
      </c>
      <c r="OF26" s="115">
        <f t="shared" si="839"/>
        <v>0</v>
      </c>
      <c r="OG26" s="115">
        <f t="shared" si="839"/>
        <v>0</v>
      </c>
      <c r="OH26" s="115">
        <f t="shared" si="839"/>
        <v>0</v>
      </c>
      <c r="OI26" s="115">
        <f t="shared" si="839"/>
        <v>0</v>
      </c>
      <c r="OJ26" s="115">
        <f t="shared" si="839"/>
        <v>0</v>
      </c>
      <c r="OK26" s="115">
        <f t="shared" si="839"/>
        <v>0</v>
      </c>
      <c r="OL26" s="115">
        <f t="shared" si="839"/>
        <v>0</v>
      </c>
      <c r="OM26" s="115">
        <f t="shared" si="839"/>
        <v>0</v>
      </c>
      <c r="ON26" s="115">
        <f t="shared" si="839"/>
        <v>0</v>
      </c>
      <c r="OO26" s="115">
        <f t="shared" si="839"/>
        <v>0</v>
      </c>
      <c r="OP26" s="115">
        <f t="shared" si="839"/>
        <v>0</v>
      </c>
      <c r="OQ26" s="115">
        <f t="shared" si="837"/>
        <v>0</v>
      </c>
      <c r="OR26" s="115">
        <f t="shared" si="837"/>
        <v>0</v>
      </c>
      <c r="OS26" s="115">
        <f t="shared" si="837"/>
        <v>0</v>
      </c>
      <c r="OT26" s="115">
        <f t="shared" si="837"/>
        <v>0</v>
      </c>
      <c r="OU26" s="115">
        <f t="shared" si="837"/>
        <v>0</v>
      </c>
      <c r="OV26" s="115">
        <f t="shared" si="837"/>
        <v>0</v>
      </c>
      <c r="OW26" s="115">
        <f t="shared" si="837"/>
        <v>0</v>
      </c>
      <c r="OX26" s="115">
        <f t="shared" si="837"/>
        <v>0</v>
      </c>
      <c r="OY26" s="115">
        <f t="shared" si="837"/>
        <v>0</v>
      </c>
      <c r="OZ26" s="115">
        <f t="shared" si="837"/>
        <v>0</v>
      </c>
      <c r="PA26" s="115">
        <f t="shared" si="837"/>
        <v>0</v>
      </c>
      <c r="PB26" s="115">
        <f t="shared" si="837"/>
        <v>0</v>
      </c>
      <c r="PC26" s="115">
        <f t="shared" si="837"/>
        <v>0</v>
      </c>
      <c r="PD26" s="115">
        <f t="shared" si="837"/>
        <v>0</v>
      </c>
      <c r="PE26" s="115">
        <f t="shared" si="837"/>
        <v>0</v>
      </c>
      <c r="PF26" s="115">
        <f t="shared" si="837"/>
        <v>0</v>
      </c>
      <c r="PG26" s="115">
        <f t="shared" si="837"/>
        <v>0</v>
      </c>
      <c r="PH26" s="115">
        <f t="shared" si="837"/>
        <v>0</v>
      </c>
      <c r="PI26" s="115">
        <f t="shared" si="837"/>
        <v>0</v>
      </c>
      <c r="PJ26" s="115">
        <f t="shared" si="837"/>
        <v>0</v>
      </c>
      <c r="PK26" s="115">
        <f t="shared" si="837"/>
        <v>0</v>
      </c>
      <c r="PL26" s="115">
        <f t="shared" si="837"/>
        <v>0</v>
      </c>
      <c r="PM26" s="115">
        <f t="shared" si="837"/>
        <v>0</v>
      </c>
      <c r="PN26" s="115">
        <f t="shared" si="837"/>
        <v>0</v>
      </c>
      <c r="PO26" s="115">
        <f t="shared" si="837"/>
        <v>0</v>
      </c>
      <c r="PP26" s="115">
        <f t="shared" si="837"/>
        <v>0</v>
      </c>
      <c r="PQ26" s="115">
        <f t="shared" si="837"/>
        <v>0</v>
      </c>
      <c r="PR26" s="115">
        <f t="shared" si="837"/>
        <v>0</v>
      </c>
      <c r="PS26" s="115">
        <f t="shared" si="837"/>
        <v>0</v>
      </c>
      <c r="PT26" s="115">
        <f t="shared" si="837"/>
        <v>0</v>
      </c>
      <c r="PU26" s="116">
        <f t="shared" si="830"/>
        <v>0</v>
      </c>
      <c r="PV26" s="116"/>
      <c r="PW26" s="76">
        <f t="shared" si="726"/>
        <v>0</v>
      </c>
      <c r="PX26" s="76">
        <f t="shared" si="727"/>
        <v>0</v>
      </c>
      <c r="PY26" s="76">
        <f t="shared" si="728"/>
        <v>0</v>
      </c>
      <c r="PZ26" s="76">
        <f t="shared" si="729"/>
        <v>0</v>
      </c>
      <c r="QA26" s="76">
        <f t="shared" si="730"/>
        <v>0</v>
      </c>
      <c r="QB26" s="76">
        <f t="shared" si="731"/>
        <v>0</v>
      </c>
      <c r="QC26" s="76">
        <f t="shared" si="732"/>
        <v>0</v>
      </c>
      <c r="QD26" s="76">
        <f t="shared" si="733"/>
        <v>0</v>
      </c>
      <c r="QE26" s="76">
        <f t="shared" si="734"/>
        <v>0</v>
      </c>
      <c r="QF26" s="76">
        <f t="shared" si="735"/>
        <v>0</v>
      </c>
      <c r="QG26" s="76">
        <f t="shared" si="736"/>
        <v>0</v>
      </c>
      <c r="QH26" s="76">
        <f t="shared" si="737"/>
        <v>0</v>
      </c>
      <c r="QI26" s="76">
        <f t="shared" si="738"/>
        <v>0</v>
      </c>
      <c r="QJ26" s="76">
        <f t="shared" si="739"/>
        <v>0</v>
      </c>
      <c r="QK26" s="76">
        <f t="shared" si="740"/>
        <v>0</v>
      </c>
      <c r="QL26" s="76">
        <f t="shared" si="741"/>
        <v>0</v>
      </c>
      <c r="QM26" s="76">
        <f t="shared" si="742"/>
        <v>0</v>
      </c>
      <c r="QN26" s="76">
        <f t="shared" si="743"/>
        <v>0</v>
      </c>
      <c r="QO26" s="76">
        <f t="shared" si="744"/>
        <v>0</v>
      </c>
      <c r="QP26" s="76">
        <f t="shared" si="745"/>
        <v>0</v>
      </c>
      <c r="QQ26" s="76">
        <f t="shared" si="746"/>
        <v>0</v>
      </c>
      <c r="QR26" s="76">
        <f t="shared" si="747"/>
        <v>0</v>
      </c>
      <c r="QS26" s="76">
        <f t="shared" si="748"/>
        <v>0</v>
      </c>
      <c r="QT26" s="76">
        <f t="shared" si="749"/>
        <v>0</v>
      </c>
      <c r="QU26" s="76">
        <f t="shared" si="750"/>
        <v>0</v>
      </c>
      <c r="QV26" s="76">
        <f t="shared" si="751"/>
        <v>0</v>
      </c>
      <c r="QW26" s="76">
        <f t="shared" si="752"/>
        <v>0</v>
      </c>
      <c r="QX26" s="76">
        <f t="shared" si="753"/>
        <v>0</v>
      </c>
      <c r="QY26" s="76">
        <f t="shared" si="754"/>
        <v>0</v>
      </c>
      <c r="QZ26" s="76">
        <f t="shared" si="755"/>
        <v>0</v>
      </c>
      <c r="RA26" s="76">
        <f t="shared" si="756"/>
        <v>0</v>
      </c>
      <c r="RB26" s="76">
        <f t="shared" si="757"/>
        <v>0</v>
      </c>
      <c r="RC26" s="76">
        <f t="shared" si="758"/>
        <v>0</v>
      </c>
      <c r="RD26" s="76">
        <f t="shared" si="759"/>
        <v>0</v>
      </c>
      <c r="RE26" s="76">
        <f t="shared" si="760"/>
        <v>0</v>
      </c>
      <c r="RF26" s="76">
        <f t="shared" si="761"/>
        <v>0</v>
      </c>
      <c r="RG26" s="76">
        <f t="shared" si="762"/>
        <v>0</v>
      </c>
      <c r="RH26" s="76">
        <f t="shared" si="763"/>
        <v>0</v>
      </c>
      <c r="RI26" s="76">
        <f t="shared" si="764"/>
        <v>0</v>
      </c>
      <c r="RJ26" s="76">
        <f t="shared" si="765"/>
        <v>0</v>
      </c>
      <c r="RK26" s="76">
        <f t="shared" si="766"/>
        <v>0</v>
      </c>
      <c r="RL26" s="76">
        <f t="shared" si="767"/>
        <v>0</v>
      </c>
      <c r="RM26" s="76">
        <f t="shared" si="768"/>
        <v>0</v>
      </c>
      <c r="RN26" s="76">
        <f t="shared" si="769"/>
        <v>0</v>
      </c>
      <c r="RO26" s="76">
        <f t="shared" si="770"/>
        <v>0</v>
      </c>
      <c r="RP26" s="76">
        <f t="shared" si="771"/>
        <v>0</v>
      </c>
      <c r="RQ26" s="76">
        <f t="shared" si="772"/>
        <v>0</v>
      </c>
      <c r="RR26" s="76">
        <f t="shared" si="773"/>
        <v>0</v>
      </c>
      <c r="RS26" s="76">
        <f t="shared" si="774"/>
        <v>0</v>
      </c>
      <c r="RT26" s="76">
        <f t="shared" si="775"/>
        <v>0</v>
      </c>
      <c r="RU26" s="76">
        <f t="shared" si="776"/>
        <v>0</v>
      </c>
      <c r="RW26" s="115">
        <f t="shared" si="831"/>
        <v>0</v>
      </c>
      <c r="RX26" s="115">
        <f t="shared" si="777"/>
        <v>0</v>
      </c>
      <c r="RY26" s="115">
        <f t="shared" si="778"/>
        <v>0</v>
      </c>
      <c r="RZ26" s="115">
        <f t="shared" si="779"/>
        <v>0</v>
      </c>
      <c r="SA26" s="115">
        <f t="shared" si="780"/>
        <v>0</v>
      </c>
      <c r="SB26" s="115">
        <f t="shared" si="781"/>
        <v>0</v>
      </c>
      <c r="SC26" s="115">
        <f t="shared" si="782"/>
        <v>0</v>
      </c>
      <c r="SD26" s="115">
        <f t="shared" si="783"/>
        <v>0</v>
      </c>
      <c r="SE26" s="115">
        <f t="shared" si="784"/>
        <v>0</v>
      </c>
      <c r="SF26" s="115">
        <f t="shared" si="785"/>
        <v>0</v>
      </c>
      <c r="SG26" s="115">
        <f t="shared" si="786"/>
        <v>0</v>
      </c>
      <c r="SH26" s="115">
        <f t="shared" si="787"/>
        <v>0</v>
      </c>
      <c r="SI26" s="115">
        <f t="shared" si="788"/>
        <v>0</v>
      </c>
      <c r="SJ26" s="115">
        <f t="shared" si="789"/>
        <v>0</v>
      </c>
      <c r="SK26" s="115">
        <f t="shared" si="790"/>
        <v>0</v>
      </c>
      <c r="SL26" s="115">
        <f t="shared" si="791"/>
        <v>0</v>
      </c>
      <c r="SM26" s="115">
        <f t="shared" si="792"/>
        <v>0</v>
      </c>
      <c r="SN26" s="115">
        <f t="shared" si="793"/>
        <v>0</v>
      </c>
      <c r="SO26" s="115">
        <f t="shared" si="794"/>
        <v>0</v>
      </c>
      <c r="SP26" s="115">
        <f t="shared" si="795"/>
        <v>0</v>
      </c>
      <c r="SQ26" s="115">
        <f t="shared" si="796"/>
        <v>0</v>
      </c>
      <c r="SR26" s="115">
        <f t="shared" si="797"/>
        <v>0</v>
      </c>
      <c r="SS26" s="115">
        <f t="shared" si="798"/>
        <v>0</v>
      </c>
      <c r="ST26" s="115">
        <f t="shared" si="799"/>
        <v>0</v>
      </c>
      <c r="SU26" s="115">
        <f t="shared" si="800"/>
        <v>0</v>
      </c>
      <c r="SV26" s="115">
        <f t="shared" si="801"/>
        <v>0</v>
      </c>
      <c r="SW26" s="115">
        <f t="shared" si="802"/>
        <v>0</v>
      </c>
      <c r="SX26" s="115">
        <f t="shared" si="803"/>
        <v>0</v>
      </c>
      <c r="SY26" s="115">
        <f t="shared" si="804"/>
        <v>0</v>
      </c>
      <c r="SZ26" s="115">
        <f t="shared" si="805"/>
        <v>0</v>
      </c>
      <c r="TA26" s="115">
        <f t="shared" si="806"/>
        <v>0</v>
      </c>
      <c r="TB26" s="115">
        <f t="shared" si="807"/>
        <v>0</v>
      </c>
      <c r="TC26" s="115">
        <f t="shared" si="808"/>
        <v>0</v>
      </c>
      <c r="TD26" s="115">
        <f t="shared" si="809"/>
        <v>0</v>
      </c>
      <c r="TE26" s="115">
        <f t="shared" si="810"/>
        <v>0</v>
      </c>
      <c r="TF26" s="115">
        <f t="shared" si="811"/>
        <v>0</v>
      </c>
      <c r="TG26" s="115">
        <f t="shared" si="812"/>
        <v>0</v>
      </c>
      <c r="TH26" s="115">
        <f t="shared" si="813"/>
        <v>0</v>
      </c>
      <c r="TI26" s="115">
        <f t="shared" si="814"/>
        <v>0</v>
      </c>
      <c r="TJ26" s="115">
        <f t="shared" si="815"/>
        <v>0</v>
      </c>
      <c r="TK26" s="115">
        <f t="shared" si="816"/>
        <v>0</v>
      </c>
      <c r="TL26" s="115">
        <f t="shared" si="817"/>
        <v>0</v>
      </c>
      <c r="TM26" s="115">
        <f t="shared" si="818"/>
        <v>0</v>
      </c>
      <c r="TN26" s="115">
        <f t="shared" si="819"/>
        <v>0</v>
      </c>
      <c r="TO26" s="115">
        <f t="shared" si="820"/>
        <v>0</v>
      </c>
      <c r="TP26" s="115">
        <f t="shared" si="821"/>
        <v>0</v>
      </c>
      <c r="TQ26" s="115">
        <f t="shared" si="822"/>
        <v>0</v>
      </c>
      <c r="TR26" s="115">
        <f t="shared" si="823"/>
        <v>0</v>
      </c>
      <c r="TS26" s="115">
        <f t="shared" si="824"/>
        <v>0</v>
      </c>
      <c r="TT26" s="115">
        <f t="shared" si="825"/>
        <v>0</v>
      </c>
      <c r="TU26" s="115">
        <f t="shared" si="826"/>
        <v>0</v>
      </c>
      <c r="TV26" s="116">
        <f t="shared" si="832"/>
        <v>0</v>
      </c>
    </row>
    <row r="27" spans="1:542" x14ac:dyDescent="0.25">
      <c r="A27" s="68" t="str">
        <f t="shared" si="412"/>
        <v>Anteile 66-67/70 FN25 VN25</v>
      </c>
      <c r="B27" s="68">
        <f t="shared" si="833"/>
        <v>66</v>
      </c>
      <c r="C27" s="68">
        <f t="shared" si="827"/>
        <v>67</v>
      </c>
      <c r="D27" s="69">
        <v>25</v>
      </c>
      <c r="E27" s="69" t="s">
        <v>1540</v>
      </c>
      <c r="F27" s="68" t="str">
        <f t="shared" si="413"/>
        <v>Sehr geehrte Frau Mag.a FN25</v>
      </c>
      <c r="H27" s="68" t="str">
        <f t="shared" si="414"/>
        <v>Mag.a VN25</v>
      </c>
      <c r="I27" s="69" t="s">
        <v>1543</v>
      </c>
      <c r="J27" s="70" t="s">
        <v>1569</v>
      </c>
      <c r="K27" s="71" t="s">
        <v>1626</v>
      </c>
      <c r="M27" s="68" t="str">
        <f t="shared" si="415"/>
        <v>FN25</v>
      </c>
      <c r="N27" s="69">
        <v>9753</v>
      </c>
      <c r="O27" s="68" t="str">
        <f t="shared" si="416"/>
        <v>Lind im Drautal</v>
      </c>
      <c r="Q27" s="72"/>
      <c r="S27" s="69" t="str">
        <f t="shared" si="828"/>
        <v>VN25.FN25@un.org</v>
      </c>
      <c r="V27" s="68" t="str">
        <f t="shared" si="417"/>
        <v xml:space="preserve">    </v>
      </c>
      <c r="Z27" s="71">
        <v>2</v>
      </c>
      <c r="AA27" s="74">
        <f t="shared" si="418"/>
        <v>0</v>
      </c>
      <c r="AB27" s="75">
        <f t="shared" si="829"/>
        <v>0</v>
      </c>
      <c r="AC27" s="76">
        <v>0</v>
      </c>
      <c r="AD27" s="76">
        <f t="shared" si="419"/>
        <v>0</v>
      </c>
      <c r="AE27" s="76">
        <f t="shared" si="420"/>
        <v>0</v>
      </c>
      <c r="AF27" s="76"/>
      <c r="AG27" s="76">
        <f t="shared" si="421"/>
        <v>0</v>
      </c>
      <c r="AH27" s="77">
        <f t="shared" si="422"/>
        <v>0</v>
      </c>
      <c r="AI27" s="75">
        <f t="shared" si="423"/>
        <v>0</v>
      </c>
      <c r="AJ27" s="76">
        <f t="shared" si="424"/>
        <v>0</v>
      </c>
      <c r="AK27" s="76">
        <f t="shared" si="425"/>
        <v>0</v>
      </c>
      <c r="AL27" s="76">
        <f t="shared" si="426"/>
        <v>0</v>
      </c>
      <c r="AM27" s="76"/>
      <c r="AN27" s="76">
        <f t="shared" si="427"/>
        <v>0</v>
      </c>
      <c r="AO27" s="77">
        <f t="shared" si="428"/>
        <v>0</v>
      </c>
      <c r="AP27" s="75">
        <f t="shared" si="429"/>
        <v>0</v>
      </c>
      <c r="AQ27" s="76">
        <f t="shared" si="430"/>
        <v>0</v>
      </c>
      <c r="AR27" s="76">
        <f t="shared" si="431"/>
        <v>0</v>
      </c>
      <c r="AS27" s="76">
        <f t="shared" si="432"/>
        <v>0</v>
      </c>
      <c r="AT27" s="76"/>
      <c r="AU27" s="76">
        <f t="shared" si="433"/>
        <v>0</v>
      </c>
      <c r="AV27" s="77">
        <f t="shared" si="434"/>
        <v>0</v>
      </c>
      <c r="AW27" s="75">
        <f t="shared" si="435"/>
        <v>0</v>
      </c>
      <c r="AX27" s="76">
        <f t="shared" si="436"/>
        <v>0</v>
      </c>
      <c r="AY27" s="76">
        <f t="shared" si="437"/>
        <v>0</v>
      </c>
      <c r="AZ27" s="76">
        <f t="shared" si="438"/>
        <v>0</v>
      </c>
      <c r="BA27" s="76"/>
      <c r="BB27" s="76">
        <f t="shared" si="439"/>
        <v>0</v>
      </c>
      <c r="BC27" s="77">
        <f t="shared" si="440"/>
        <v>0</v>
      </c>
      <c r="BD27" s="75">
        <f t="shared" si="441"/>
        <v>0</v>
      </c>
      <c r="BE27" s="76">
        <f t="shared" si="442"/>
        <v>0</v>
      </c>
      <c r="BF27" s="76">
        <f t="shared" si="443"/>
        <v>0</v>
      </c>
      <c r="BG27" s="76">
        <f t="shared" si="444"/>
        <v>0</v>
      </c>
      <c r="BH27" s="76"/>
      <c r="BI27" s="76">
        <f t="shared" si="445"/>
        <v>0</v>
      </c>
      <c r="BJ27" s="77">
        <f t="shared" si="446"/>
        <v>0</v>
      </c>
      <c r="BK27" s="75">
        <f t="shared" si="447"/>
        <v>0</v>
      </c>
      <c r="BL27" s="76">
        <f t="shared" si="448"/>
        <v>0</v>
      </c>
      <c r="BM27" s="76">
        <f t="shared" si="449"/>
        <v>0</v>
      </c>
      <c r="BN27" s="76">
        <f t="shared" si="450"/>
        <v>0</v>
      </c>
      <c r="BO27" s="76"/>
      <c r="BP27" s="76">
        <f t="shared" si="451"/>
        <v>0</v>
      </c>
      <c r="BQ27" s="77">
        <f t="shared" si="452"/>
        <v>0</v>
      </c>
      <c r="BR27" s="75">
        <f t="shared" si="453"/>
        <v>0</v>
      </c>
      <c r="BS27" s="76">
        <f t="shared" si="454"/>
        <v>0</v>
      </c>
      <c r="BT27" s="76">
        <f t="shared" si="455"/>
        <v>0</v>
      </c>
      <c r="BU27" s="76">
        <f t="shared" si="456"/>
        <v>0</v>
      </c>
      <c r="BV27" s="76"/>
      <c r="BW27" s="76">
        <f t="shared" si="457"/>
        <v>0</v>
      </c>
      <c r="BX27" s="77">
        <f t="shared" si="458"/>
        <v>0</v>
      </c>
      <c r="BY27" s="75">
        <f t="shared" si="459"/>
        <v>0</v>
      </c>
      <c r="BZ27" s="76">
        <f t="shared" si="460"/>
        <v>0</v>
      </c>
      <c r="CA27" s="76">
        <f t="shared" si="461"/>
        <v>0</v>
      </c>
      <c r="CB27" s="76">
        <f t="shared" si="462"/>
        <v>0</v>
      </c>
      <c r="CC27" s="76"/>
      <c r="CD27" s="76">
        <f t="shared" si="463"/>
        <v>0</v>
      </c>
      <c r="CE27" s="77">
        <f t="shared" si="464"/>
        <v>0</v>
      </c>
      <c r="CF27" s="75">
        <f t="shared" si="465"/>
        <v>0</v>
      </c>
      <c r="CG27" s="76">
        <f t="shared" si="466"/>
        <v>0</v>
      </c>
      <c r="CH27" s="76">
        <f t="shared" si="467"/>
        <v>0</v>
      </c>
      <c r="CI27" s="76">
        <f t="shared" si="468"/>
        <v>0</v>
      </c>
      <c r="CJ27" s="76"/>
      <c r="CK27" s="76">
        <f t="shared" si="469"/>
        <v>0</v>
      </c>
      <c r="CL27" s="77">
        <f t="shared" si="470"/>
        <v>0</v>
      </c>
      <c r="CM27" s="75">
        <f t="shared" si="471"/>
        <v>0</v>
      </c>
      <c r="CN27" s="76">
        <f t="shared" si="472"/>
        <v>0</v>
      </c>
      <c r="CO27" s="76">
        <f t="shared" si="473"/>
        <v>0</v>
      </c>
      <c r="CP27" s="76">
        <f t="shared" si="474"/>
        <v>0</v>
      </c>
      <c r="CQ27" s="76"/>
      <c r="CR27" s="76">
        <f t="shared" si="475"/>
        <v>0</v>
      </c>
      <c r="CS27" s="77">
        <f t="shared" si="476"/>
        <v>0</v>
      </c>
      <c r="CT27" s="75">
        <f t="shared" si="477"/>
        <v>0</v>
      </c>
      <c r="CU27" s="76">
        <f t="shared" si="478"/>
        <v>0</v>
      </c>
      <c r="CV27" s="76">
        <f t="shared" si="479"/>
        <v>0</v>
      </c>
      <c r="CW27" s="76">
        <f t="shared" si="480"/>
        <v>0</v>
      </c>
      <c r="CX27" s="76"/>
      <c r="CY27" s="76">
        <f t="shared" si="481"/>
        <v>0</v>
      </c>
      <c r="CZ27" s="77">
        <f t="shared" si="482"/>
        <v>0</v>
      </c>
      <c r="DA27" s="75">
        <f t="shared" si="483"/>
        <v>0</v>
      </c>
      <c r="DB27" s="76">
        <f t="shared" si="484"/>
        <v>0</v>
      </c>
      <c r="DC27" s="76">
        <f t="shared" si="485"/>
        <v>0</v>
      </c>
      <c r="DD27" s="76">
        <f t="shared" si="486"/>
        <v>0</v>
      </c>
      <c r="DE27" s="76"/>
      <c r="DF27" s="76">
        <f t="shared" si="487"/>
        <v>0</v>
      </c>
      <c r="DG27" s="77">
        <f t="shared" si="488"/>
        <v>0</v>
      </c>
      <c r="DH27" s="75">
        <f t="shared" si="489"/>
        <v>0</v>
      </c>
      <c r="DI27" s="76">
        <f t="shared" si="490"/>
        <v>0</v>
      </c>
      <c r="DJ27" s="76">
        <f t="shared" si="491"/>
        <v>0</v>
      </c>
      <c r="DK27" s="76">
        <f t="shared" si="492"/>
        <v>0</v>
      </c>
      <c r="DL27" s="76"/>
      <c r="DM27" s="76">
        <f t="shared" si="493"/>
        <v>0</v>
      </c>
      <c r="DN27" s="77">
        <f t="shared" si="494"/>
        <v>0</v>
      </c>
      <c r="DO27" s="75">
        <f t="shared" si="495"/>
        <v>0</v>
      </c>
      <c r="DP27" s="76">
        <f t="shared" si="496"/>
        <v>0</v>
      </c>
      <c r="DQ27" s="76">
        <f t="shared" si="497"/>
        <v>0</v>
      </c>
      <c r="DR27" s="76">
        <f t="shared" si="498"/>
        <v>0</v>
      </c>
      <c r="DS27" s="76"/>
      <c r="DT27" s="76">
        <f t="shared" si="499"/>
        <v>0</v>
      </c>
      <c r="DU27" s="77">
        <f t="shared" si="500"/>
        <v>0</v>
      </c>
      <c r="DV27" s="75">
        <f t="shared" si="501"/>
        <v>0</v>
      </c>
      <c r="DW27" s="76">
        <f t="shared" si="502"/>
        <v>0</v>
      </c>
      <c r="DX27" s="76">
        <f t="shared" si="503"/>
        <v>0</v>
      </c>
      <c r="DY27" s="76">
        <f t="shared" si="504"/>
        <v>0</v>
      </c>
      <c r="DZ27" s="76"/>
      <c r="EA27" s="76">
        <f t="shared" si="505"/>
        <v>0</v>
      </c>
      <c r="EB27" s="77">
        <f t="shared" si="506"/>
        <v>0</v>
      </c>
      <c r="EC27" s="75">
        <f t="shared" si="507"/>
        <v>0</v>
      </c>
      <c r="ED27" s="76">
        <f t="shared" si="508"/>
        <v>0</v>
      </c>
      <c r="EE27" s="76">
        <f t="shared" si="509"/>
        <v>0</v>
      </c>
      <c r="EF27" s="76">
        <f t="shared" si="510"/>
        <v>0</v>
      </c>
      <c r="EG27" s="76"/>
      <c r="EH27" s="76">
        <f t="shared" si="511"/>
        <v>0</v>
      </c>
      <c r="EI27" s="77">
        <f t="shared" si="512"/>
        <v>0</v>
      </c>
      <c r="EJ27" s="75">
        <f t="shared" si="513"/>
        <v>0</v>
      </c>
      <c r="EK27" s="76">
        <f t="shared" si="514"/>
        <v>0</v>
      </c>
      <c r="EL27" s="76">
        <f t="shared" si="515"/>
        <v>0</v>
      </c>
      <c r="EM27" s="76">
        <f t="shared" si="516"/>
        <v>0</v>
      </c>
      <c r="EN27" s="76"/>
      <c r="EO27" s="76">
        <f t="shared" si="517"/>
        <v>0</v>
      </c>
      <c r="EP27" s="77">
        <f t="shared" si="518"/>
        <v>0</v>
      </c>
      <c r="EQ27" s="75">
        <f t="shared" si="519"/>
        <v>0</v>
      </c>
      <c r="ER27" s="76">
        <f t="shared" si="520"/>
        <v>0</v>
      </c>
      <c r="ES27" s="76">
        <f t="shared" si="521"/>
        <v>0</v>
      </c>
      <c r="ET27" s="76">
        <f t="shared" si="522"/>
        <v>0</v>
      </c>
      <c r="EU27" s="76"/>
      <c r="EV27" s="76">
        <f t="shared" si="523"/>
        <v>0</v>
      </c>
      <c r="EW27" s="77">
        <f t="shared" si="524"/>
        <v>0</v>
      </c>
      <c r="EX27" s="75">
        <f t="shared" si="525"/>
        <v>0</v>
      </c>
      <c r="EY27" s="76">
        <f t="shared" si="526"/>
        <v>0</v>
      </c>
      <c r="EZ27" s="76">
        <f t="shared" si="527"/>
        <v>0</v>
      </c>
      <c r="FA27" s="76">
        <f t="shared" si="528"/>
        <v>0</v>
      </c>
      <c r="FB27" s="76"/>
      <c r="FC27" s="76">
        <f t="shared" si="529"/>
        <v>0</v>
      </c>
      <c r="FD27" s="77">
        <f t="shared" si="530"/>
        <v>0</v>
      </c>
      <c r="FE27" s="75">
        <f t="shared" si="531"/>
        <v>0</v>
      </c>
      <c r="FF27" s="76">
        <f t="shared" si="532"/>
        <v>0</v>
      </c>
      <c r="FG27" s="76">
        <f t="shared" si="533"/>
        <v>0</v>
      </c>
      <c r="FH27" s="76">
        <f t="shared" si="534"/>
        <v>0</v>
      </c>
      <c r="FI27" s="76"/>
      <c r="FJ27" s="76">
        <f t="shared" si="535"/>
        <v>0</v>
      </c>
      <c r="FK27" s="77">
        <f t="shared" si="536"/>
        <v>0</v>
      </c>
      <c r="FL27" s="75">
        <f t="shared" si="537"/>
        <v>0</v>
      </c>
      <c r="FM27" s="76">
        <f t="shared" si="538"/>
        <v>0</v>
      </c>
      <c r="FN27" s="76">
        <f t="shared" si="539"/>
        <v>0</v>
      </c>
      <c r="FO27" s="76">
        <f t="shared" si="540"/>
        <v>0</v>
      </c>
      <c r="FP27" s="76"/>
      <c r="FQ27" s="76">
        <f t="shared" si="541"/>
        <v>0</v>
      </c>
      <c r="FR27" s="77">
        <f t="shared" si="542"/>
        <v>0</v>
      </c>
      <c r="FS27" s="75">
        <f t="shared" si="543"/>
        <v>0</v>
      </c>
      <c r="FT27" s="76">
        <f t="shared" si="544"/>
        <v>0</v>
      </c>
      <c r="FU27" s="76">
        <f t="shared" si="545"/>
        <v>0</v>
      </c>
      <c r="FV27" s="76">
        <f t="shared" si="546"/>
        <v>0</v>
      </c>
      <c r="FW27" s="76"/>
      <c r="FX27" s="76">
        <f t="shared" si="547"/>
        <v>0</v>
      </c>
      <c r="FY27" s="77">
        <f t="shared" si="548"/>
        <v>0</v>
      </c>
      <c r="FZ27" s="75">
        <f t="shared" si="549"/>
        <v>0</v>
      </c>
      <c r="GA27" s="76">
        <f t="shared" si="550"/>
        <v>0</v>
      </c>
      <c r="GB27" s="76">
        <f t="shared" si="551"/>
        <v>0</v>
      </c>
      <c r="GC27" s="76">
        <f t="shared" si="552"/>
        <v>0</v>
      </c>
      <c r="GD27" s="76"/>
      <c r="GE27" s="76">
        <f t="shared" si="553"/>
        <v>0</v>
      </c>
      <c r="GF27" s="77">
        <f t="shared" si="554"/>
        <v>0</v>
      </c>
      <c r="GG27" s="75">
        <f t="shared" si="555"/>
        <v>0</v>
      </c>
      <c r="GH27" s="76">
        <f t="shared" si="556"/>
        <v>0</v>
      </c>
      <c r="GI27" s="76">
        <f t="shared" si="557"/>
        <v>0</v>
      </c>
      <c r="GJ27" s="76">
        <f t="shared" si="558"/>
        <v>0</v>
      </c>
      <c r="GK27" s="76"/>
      <c r="GL27" s="76">
        <f t="shared" si="559"/>
        <v>0</v>
      </c>
      <c r="GM27" s="77">
        <f t="shared" si="560"/>
        <v>0</v>
      </c>
      <c r="GN27" s="75">
        <f t="shared" si="561"/>
        <v>0</v>
      </c>
      <c r="GO27" s="76">
        <f t="shared" si="562"/>
        <v>0</v>
      </c>
      <c r="GP27" s="76">
        <f t="shared" si="563"/>
        <v>0</v>
      </c>
      <c r="GQ27" s="76">
        <f t="shared" si="564"/>
        <v>0</v>
      </c>
      <c r="GR27" s="76"/>
      <c r="GS27" s="76">
        <f t="shared" si="565"/>
        <v>0</v>
      </c>
      <c r="GT27" s="77">
        <f t="shared" si="566"/>
        <v>0</v>
      </c>
      <c r="GU27" s="75">
        <f t="shared" si="567"/>
        <v>0</v>
      </c>
      <c r="GV27" s="76">
        <f t="shared" si="568"/>
        <v>0</v>
      </c>
      <c r="GW27" s="76">
        <f t="shared" si="569"/>
        <v>0</v>
      </c>
      <c r="GX27" s="76">
        <f t="shared" si="570"/>
        <v>0</v>
      </c>
      <c r="GY27" s="76"/>
      <c r="GZ27" s="76">
        <f t="shared" si="571"/>
        <v>0</v>
      </c>
      <c r="HA27" s="77">
        <f t="shared" si="572"/>
        <v>0</v>
      </c>
      <c r="HB27" s="75">
        <f t="shared" si="573"/>
        <v>0</v>
      </c>
      <c r="HC27" s="76">
        <f t="shared" si="574"/>
        <v>0</v>
      </c>
      <c r="HD27" s="76">
        <f t="shared" si="575"/>
        <v>0</v>
      </c>
      <c r="HE27" s="76">
        <f t="shared" si="576"/>
        <v>0</v>
      </c>
      <c r="HF27" s="76"/>
      <c r="HG27" s="76">
        <f t="shared" si="577"/>
        <v>0</v>
      </c>
      <c r="HH27" s="77">
        <f t="shared" si="578"/>
        <v>0</v>
      </c>
      <c r="HI27" s="75">
        <f t="shared" si="579"/>
        <v>0</v>
      </c>
      <c r="HJ27" s="76">
        <f t="shared" si="580"/>
        <v>0</v>
      </c>
      <c r="HK27" s="76">
        <f t="shared" si="581"/>
        <v>0</v>
      </c>
      <c r="HL27" s="76">
        <f t="shared" si="582"/>
        <v>0</v>
      </c>
      <c r="HM27" s="76"/>
      <c r="HN27" s="76">
        <f t="shared" si="583"/>
        <v>0</v>
      </c>
      <c r="HO27" s="77">
        <f t="shared" si="584"/>
        <v>0</v>
      </c>
      <c r="HP27" s="75">
        <f t="shared" si="585"/>
        <v>0</v>
      </c>
      <c r="HQ27" s="76">
        <f t="shared" si="586"/>
        <v>0</v>
      </c>
      <c r="HR27" s="76">
        <f t="shared" si="587"/>
        <v>0</v>
      </c>
      <c r="HS27" s="76">
        <f t="shared" si="588"/>
        <v>0</v>
      </c>
      <c r="HT27" s="76"/>
      <c r="HU27" s="76">
        <f t="shared" si="589"/>
        <v>0</v>
      </c>
      <c r="HV27" s="77">
        <f t="shared" si="590"/>
        <v>0</v>
      </c>
      <c r="HW27" s="75">
        <f t="shared" si="591"/>
        <v>0</v>
      </c>
      <c r="HX27" s="76">
        <f t="shared" si="592"/>
        <v>0</v>
      </c>
      <c r="HY27" s="76">
        <f t="shared" si="593"/>
        <v>0</v>
      </c>
      <c r="HZ27" s="76">
        <f t="shared" si="594"/>
        <v>0</v>
      </c>
      <c r="IA27" s="76"/>
      <c r="IB27" s="76">
        <f t="shared" si="595"/>
        <v>0</v>
      </c>
      <c r="IC27" s="77">
        <f t="shared" si="596"/>
        <v>0</v>
      </c>
      <c r="ID27" s="75">
        <f t="shared" si="597"/>
        <v>0</v>
      </c>
      <c r="IE27" s="76">
        <f t="shared" si="598"/>
        <v>0</v>
      </c>
      <c r="IF27" s="76">
        <f t="shared" si="599"/>
        <v>0</v>
      </c>
      <c r="IG27" s="76">
        <f t="shared" si="600"/>
        <v>0</v>
      </c>
      <c r="IH27" s="76"/>
      <c r="II27" s="76">
        <f t="shared" si="601"/>
        <v>0</v>
      </c>
      <c r="IJ27" s="77">
        <f t="shared" si="602"/>
        <v>0</v>
      </c>
      <c r="IK27" s="75">
        <f t="shared" si="603"/>
        <v>0</v>
      </c>
      <c r="IL27" s="76">
        <f t="shared" si="604"/>
        <v>0</v>
      </c>
      <c r="IM27" s="76">
        <f t="shared" si="605"/>
        <v>0</v>
      </c>
      <c r="IN27" s="76">
        <f t="shared" si="606"/>
        <v>0</v>
      </c>
      <c r="IO27" s="76"/>
      <c r="IP27" s="76">
        <f t="shared" si="607"/>
        <v>0</v>
      </c>
      <c r="IQ27" s="77">
        <f t="shared" si="608"/>
        <v>0</v>
      </c>
      <c r="IR27" s="75">
        <f t="shared" si="609"/>
        <v>0</v>
      </c>
      <c r="IS27" s="76">
        <f t="shared" si="610"/>
        <v>0</v>
      </c>
      <c r="IT27" s="76">
        <f t="shared" si="611"/>
        <v>0</v>
      </c>
      <c r="IU27" s="76">
        <f t="shared" si="612"/>
        <v>0</v>
      </c>
      <c r="IV27" s="76"/>
      <c r="IW27" s="76">
        <f t="shared" si="613"/>
        <v>0</v>
      </c>
      <c r="IX27" s="77">
        <f t="shared" si="614"/>
        <v>0</v>
      </c>
      <c r="IY27" s="75">
        <f t="shared" si="615"/>
        <v>0</v>
      </c>
      <c r="IZ27" s="76">
        <f t="shared" si="616"/>
        <v>0</v>
      </c>
      <c r="JA27" s="76">
        <f t="shared" si="617"/>
        <v>0</v>
      </c>
      <c r="JB27" s="76">
        <f t="shared" si="618"/>
        <v>0</v>
      </c>
      <c r="JC27" s="76"/>
      <c r="JD27" s="76">
        <f t="shared" si="619"/>
        <v>0</v>
      </c>
      <c r="JE27" s="77">
        <f t="shared" si="620"/>
        <v>0</v>
      </c>
      <c r="JF27" s="75">
        <f t="shared" si="621"/>
        <v>0</v>
      </c>
      <c r="JG27" s="76">
        <f t="shared" si="622"/>
        <v>0</v>
      </c>
      <c r="JH27" s="76">
        <f t="shared" si="623"/>
        <v>0</v>
      </c>
      <c r="JI27" s="76">
        <f t="shared" si="624"/>
        <v>0</v>
      </c>
      <c r="JJ27" s="76"/>
      <c r="JK27" s="76">
        <f t="shared" si="625"/>
        <v>0</v>
      </c>
      <c r="JL27" s="77">
        <f t="shared" si="626"/>
        <v>0</v>
      </c>
      <c r="JM27" s="75">
        <f t="shared" si="627"/>
        <v>0</v>
      </c>
      <c r="JN27" s="76">
        <f t="shared" si="628"/>
        <v>0</v>
      </c>
      <c r="JO27" s="76">
        <f t="shared" si="629"/>
        <v>0</v>
      </c>
      <c r="JP27" s="76">
        <f t="shared" si="630"/>
        <v>0</v>
      </c>
      <c r="JQ27" s="76"/>
      <c r="JR27" s="76">
        <f t="shared" si="631"/>
        <v>0</v>
      </c>
      <c r="JS27" s="77">
        <f t="shared" si="632"/>
        <v>0</v>
      </c>
      <c r="JT27" s="75">
        <f t="shared" si="633"/>
        <v>0</v>
      </c>
      <c r="JU27" s="76">
        <f t="shared" si="634"/>
        <v>0</v>
      </c>
      <c r="JV27" s="76">
        <f t="shared" si="635"/>
        <v>0</v>
      </c>
      <c r="JW27" s="76">
        <f t="shared" si="636"/>
        <v>0</v>
      </c>
      <c r="JX27" s="76"/>
      <c r="JY27" s="76">
        <f t="shared" si="637"/>
        <v>0</v>
      </c>
      <c r="JZ27" s="77">
        <f t="shared" si="638"/>
        <v>0</v>
      </c>
      <c r="KA27" s="75">
        <f t="shared" si="639"/>
        <v>0</v>
      </c>
      <c r="KB27" s="76">
        <f t="shared" si="640"/>
        <v>0</v>
      </c>
      <c r="KC27" s="76">
        <f t="shared" si="641"/>
        <v>0</v>
      </c>
      <c r="KD27" s="76">
        <f t="shared" si="642"/>
        <v>0</v>
      </c>
      <c r="KE27" s="76"/>
      <c r="KF27" s="76">
        <f t="shared" si="643"/>
        <v>0</v>
      </c>
      <c r="KG27" s="77">
        <f t="shared" si="644"/>
        <v>0</v>
      </c>
      <c r="KH27" s="75">
        <f t="shared" si="645"/>
        <v>0</v>
      </c>
      <c r="KI27" s="76">
        <f t="shared" si="646"/>
        <v>0</v>
      </c>
      <c r="KJ27" s="76">
        <f t="shared" si="647"/>
        <v>0</v>
      </c>
      <c r="KK27" s="76">
        <f t="shared" si="648"/>
        <v>0</v>
      </c>
      <c r="KL27" s="76"/>
      <c r="KM27" s="76">
        <f t="shared" si="649"/>
        <v>0</v>
      </c>
      <c r="KN27" s="77">
        <f t="shared" si="650"/>
        <v>0</v>
      </c>
      <c r="KO27" s="75">
        <f t="shared" si="651"/>
        <v>0</v>
      </c>
      <c r="KP27" s="76">
        <f t="shared" si="652"/>
        <v>0</v>
      </c>
      <c r="KQ27" s="76">
        <f t="shared" si="653"/>
        <v>0</v>
      </c>
      <c r="KR27" s="76">
        <f t="shared" si="654"/>
        <v>0</v>
      </c>
      <c r="KS27" s="76"/>
      <c r="KT27" s="76">
        <f t="shared" si="655"/>
        <v>0</v>
      </c>
      <c r="KU27" s="77">
        <f t="shared" si="656"/>
        <v>0</v>
      </c>
      <c r="KV27" s="75">
        <f t="shared" si="657"/>
        <v>0</v>
      </c>
      <c r="KW27" s="76">
        <f t="shared" si="658"/>
        <v>0</v>
      </c>
      <c r="KX27" s="76">
        <f t="shared" si="659"/>
        <v>0</v>
      </c>
      <c r="KY27" s="76">
        <f t="shared" si="660"/>
        <v>0</v>
      </c>
      <c r="KZ27" s="76"/>
      <c r="LA27" s="76">
        <f t="shared" si="661"/>
        <v>0</v>
      </c>
      <c r="LB27" s="77">
        <f t="shared" si="662"/>
        <v>0</v>
      </c>
      <c r="LC27" s="75">
        <f t="shared" si="663"/>
        <v>0</v>
      </c>
      <c r="LD27" s="76">
        <f t="shared" si="664"/>
        <v>0</v>
      </c>
      <c r="LE27" s="76">
        <f t="shared" si="665"/>
        <v>0</v>
      </c>
      <c r="LF27" s="76">
        <f t="shared" si="666"/>
        <v>0</v>
      </c>
      <c r="LG27" s="76"/>
      <c r="LH27" s="76">
        <f t="shared" si="667"/>
        <v>0</v>
      </c>
      <c r="LI27" s="77">
        <f t="shared" si="668"/>
        <v>0</v>
      </c>
      <c r="LJ27" s="75">
        <f t="shared" si="669"/>
        <v>0</v>
      </c>
      <c r="LK27" s="76">
        <f t="shared" si="670"/>
        <v>0</v>
      </c>
      <c r="LL27" s="76">
        <f t="shared" si="671"/>
        <v>0</v>
      </c>
      <c r="LM27" s="76">
        <f t="shared" si="672"/>
        <v>0</v>
      </c>
      <c r="LN27" s="76"/>
      <c r="LO27" s="76">
        <f t="shared" si="673"/>
        <v>0</v>
      </c>
      <c r="LP27" s="77">
        <f t="shared" si="674"/>
        <v>0</v>
      </c>
      <c r="LQ27" s="75">
        <f t="shared" si="675"/>
        <v>0</v>
      </c>
      <c r="LR27" s="76">
        <f t="shared" si="676"/>
        <v>0</v>
      </c>
      <c r="LS27" s="76">
        <f t="shared" si="677"/>
        <v>0</v>
      </c>
      <c r="LT27" s="76">
        <f t="shared" si="678"/>
        <v>0</v>
      </c>
      <c r="LU27" s="76"/>
      <c r="LV27" s="76">
        <f t="shared" si="679"/>
        <v>0</v>
      </c>
      <c r="LW27" s="77">
        <f t="shared" si="680"/>
        <v>0</v>
      </c>
      <c r="LX27" s="75">
        <f t="shared" si="681"/>
        <v>0</v>
      </c>
      <c r="LY27" s="76">
        <f t="shared" si="682"/>
        <v>0</v>
      </c>
      <c r="LZ27" s="76">
        <f t="shared" si="683"/>
        <v>0</v>
      </c>
      <c r="MA27" s="76">
        <f t="shared" si="684"/>
        <v>0</v>
      </c>
      <c r="MB27" s="76"/>
      <c r="MC27" s="76">
        <f t="shared" si="685"/>
        <v>0</v>
      </c>
      <c r="MD27" s="77">
        <f t="shared" si="686"/>
        <v>0</v>
      </c>
      <c r="ME27" s="75">
        <f t="shared" si="687"/>
        <v>0</v>
      </c>
      <c r="MF27" s="76">
        <f t="shared" si="688"/>
        <v>0</v>
      </c>
      <c r="MG27" s="76">
        <f t="shared" si="689"/>
        <v>0</v>
      </c>
      <c r="MH27" s="76">
        <f t="shared" si="690"/>
        <v>0</v>
      </c>
      <c r="MI27" s="76"/>
      <c r="MJ27" s="76">
        <f t="shared" si="691"/>
        <v>0</v>
      </c>
      <c r="MK27" s="77">
        <f t="shared" si="692"/>
        <v>0</v>
      </c>
      <c r="ML27" s="75">
        <f t="shared" si="693"/>
        <v>0</v>
      </c>
      <c r="MM27" s="76">
        <f t="shared" si="694"/>
        <v>0</v>
      </c>
      <c r="MN27" s="76">
        <f t="shared" si="695"/>
        <v>0</v>
      </c>
      <c r="MO27" s="76">
        <f t="shared" si="696"/>
        <v>0</v>
      </c>
      <c r="MP27" s="76"/>
      <c r="MQ27" s="76">
        <f t="shared" si="697"/>
        <v>0</v>
      </c>
      <c r="MR27" s="77">
        <f t="shared" si="698"/>
        <v>0</v>
      </c>
      <c r="MS27" s="75">
        <f t="shared" si="699"/>
        <v>0</v>
      </c>
      <c r="MT27" s="76">
        <f t="shared" si="700"/>
        <v>0</v>
      </c>
      <c r="MU27" s="76">
        <f t="shared" si="701"/>
        <v>0</v>
      </c>
      <c r="MV27" s="76">
        <f t="shared" si="702"/>
        <v>0</v>
      </c>
      <c r="MW27" s="76"/>
      <c r="MX27" s="76">
        <f t="shared" si="703"/>
        <v>0</v>
      </c>
      <c r="MY27" s="77">
        <f t="shared" si="704"/>
        <v>0</v>
      </c>
      <c r="MZ27" s="75">
        <f t="shared" si="705"/>
        <v>0</v>
      </c>
      <c r="NA27" s="76">
        <f t="shared" si="706"/>
        <v>0</v>
      </c>
      <c r="NB27" s="76">
        <f t="shared" si="707"/>
        <v>0</v>
      </c>
      <c r="NC27" s="76">
        <f t="shared" si="708"/>
        <v>0</v>
      </c>
      <c r="ND27" s="76"/>
      <c r="NE27" s="76">
        <f t="shared" si="709"/>
        <v>0</v>
      </c>
      <c r="NF27" s="77">
        <f t="shared" si="710"/>
        <v>0</v>
      </c>
      <c r="NG27" s="75">
        <f t="shared" si="711"/>
        <v>0</v>
      </c>
      <c r="NH27" s="76">
        <f t="shared" si="712"/>
        <v>0</v>
      </c>
      <c r="NI27" s="76">
        <f t="shared" si="713"/>
        <v>0</v>
      </c>
      <c r="NJ27" s="76">
        <f t="shared" si="714"/>
        <v>0</v>
      </c>
      <c r="NK27" s="76"/>
      <c r="NL27" s="76">
        <f t="shared" si="715"/>
        <v>0</v>
      </c>
      <c r="NM27" s="77">
        <f t="shared" si="716"/>
        <v>0</v>
      </c>
      <c r="NN27" s="75">
        <f t="shared" si="717"/>
        <v>0</v>
      </c>
      <c r="NO27" s="76">
        <f t="shared" si="718"/>
        <v>0</v>
      </c>
      <c r="NP27" s="76">
        <f t="shared" si="719"/>
        <v>0</v>
      </c>
      <c r="NQ27" s="76">
        <f t="shared" si="720"/>
        <v>0</v>
      </c>
      <c r="NR27" s="76"/>
      <c r="NS27" s="76">
        <f t="shared" si="721"/>
        <v>0</v>
      </c>
      <c r="NT27" s="77">
        <f t="shared" si="722"/>
        <v>0</v>
      </c>
      <c r="NU27" s="72"/>
      <c r="NV27" s="115">
        <f t="shared" si="838"/>
        <v>0</v>
      </c>
      <c r="NW27" s="115">
        <f t="shared" si="838"/>
        <v>0</v>
      </c>
      <c r="NX27" s="115">
        <f t="shared" si="838"/>
        <v>0</v>
      </c>
      <c r="NY27" s="115">
        <f t="shared" si="838"/>
        <v>0</v>
      </c>
      <c r="NZ27" s="115">
        <f t="shared" si="838"/>
        <v>0</v>
      </c>
      <c r="OA27" s="115">
        <f t="shared" si="838"/>
        <v>0</v>
      </c>
      <c r="OB27" s="115">
        <f t="shared" si="838"/>
        <v>0</v>
      </c>
      <c r="OC27" s="115">
        <f t="shared" si="838"/>
        <v>0</v>
      </c>
      <c r="OD27" s="115">
        <f t="shared" si="838"/>
        <v>0</v>
      </c>
      <c r="OE27" s="115">
        <f t="shared" si="838"/>
        <v>0</v>
      </c>
      <c r="OF27" s="115">
        <f t="shared" si="839"/>
        <v>0</v>
      </c>
      <c r="OG27" s="115">
        <f t="shared" si="839"/>
        <v>0</v>
      </c>
      <c r="OH27" s="115">
        <f t="shared" si="839"/>
        <v>0</v>
      </c>
      <c r="OI27" s="115">
        <f t="shared" si="839"/>
        <v>0</v>
      </c>
      <c r="OJ27" s="115">
        <f t="shared" si="839"/>
        <v>0</v>
      </c>
      <c r="OK27" s="115">
        <f t="shared" si="839"/>
        <v>0</v>
      </c>
      <c r="OL27" s="115">
        <f t="shared" si="839"/>
        <v>0</v>
      </c>
      <c r="OM27" s="115">
        <f t="shared" si="839"/>
        <v>0</v>
      </c>
      <c r="ON27" s="115">
        <f t="shared" si="839"/>
        <v>0</v>
      </c>
      <c r="OO27" s="115">
        <f t="shared" si="839"/>
        <v>0</v>
      </c>
      <c r="OP27" s="115">
        <f t="shared" si="839"/>
        <v>0</v>
      </c>
      <c r="OQ27" s="115">
        <f t="shared" si="837"/>
        <v>0</v>
      </c>
      <c r="OR27" s="115">
        <f t="shared" si="837"/>
        <v>0</v>
      </c>
      <c r="OS27" s="115">
        <f t="shared" si="837"/>
        <v>0</v>
      </c>
      <c r="OT27" s="115">
        <f t="shared" si="837"/>
        <v>0</v>
      </c>
      <c r="OU27" s="115">
        <f t="shared" si="837"/>
        <v>0</v>
      </c>
      <c r="OV27" s="115">
        <f t="shared" si="837"/>
        <v>0</v>
      </c>
      <c r="OW27" s="115">
        <f t="shared" si="837"/>
        <v>0</v>
      </c>
      <c r="OX27" s="115">
        <f t="shared" si="837"/>
        <v>0</v>
      </c>
      <c r="OY27" s="115">
        <f t="shared" si="837"/>
        <v>0</v>
      </c>
      <c r="OZ27" s="115">
        <f t="shared" si="837"/>
        <v>0</v>
      </c>
      <c r="PA27" s="115">
        <f t="shared" si="837"/>
        <v>0</v>
      </c>
      <c r="PB27" s="115">
        <f t="shared" si="837"/>
        <v>0</v>
      </c>
      <c r="PC27" s="115">
        <f t="shared" si="837"/>
        <v>0</v>
      </c>
      <c r="PD27" s="115">
        <f t="shared" si="837"/>
        <v>0</v>
      </c>
      <c r="PE27" s="115">
        <f t="shared" si="837"/>
        <v>0</v>
      </c>
      <c r="PF27" s="115">
        <f t="shared" si="837"/>
        <v>0</v>
      </c>
      <c r="PG27" s="115">
        <f t="shared" si="837"/>
        <v>0</v>
      </c>
      <c r="PH27" s="115">
        <f t="shared" si="837"/>
        <v>0</v>
      </c>
      <c r="PI27" s="115">
        <f t="shared" si="837"/>
        <v>0</v>
      </c>
      <c r="PJ27" s="115">
        <f t="shared" si="837"/>
        <v>0</v>
      </c>
      <c r="PK27" s="115">
        <f t="shared" si="837"/>
        <v>0</v>
      </c>
      <c r="PL27" s="115">
        <f t="shared" si="837"/>
        <v>0</v>
      </c>
      <c r="PM27" s="115">
        <f t="shared" si="837"/>
        <v>0</v>
      </c>
      <c r="PN27" s="115">
        <f t="shared" si="837"/>
        <v>0</v>
      </c>
      <c r="PO27" s="115">
        <f t="shared" si="837"/>
        <v>0</v>
      </c>
      <c r="PP27" s="115">
        <f t="shared" si="837"/>
        <v>0</v>
      </c>
      <c r="PQ27" s="115">
        <f t="shared" si="837"/>
        <v>0</v>
      </c>
      <c r="PR27" s="115">
        <f t="shared" si="837"/>
        <v>0</v>
      </c>
      <c r="PS27" s="115">
        <f t="shared" si="837"/>
        <v>0</v>
      </c>
      <c r="PT27" s="115">
        <f t="shared" si="837"/>
        <v>0</v>
      </c>
      <c r="PU27" s="116">
        <f t="shared" si="830"/>
        <v>0</v>
      </c>
      <c r="PV27" s="116"/>
      <c r="PW27" s="76">
        <f t="shared" si="726"/>
        <v>0</v>
      </c>
      <c r="PX27" s="76">
        <f t="shared" si="727"/>
        <v>0</v>
      </c>
      <c r="PY27" s="76">
        <f t="shared" si="728"/>
        <v>0</v>
      </c>
      <c r="PZ27" s="76">
        <f t="shared" si="729"/>
        <v>0</v>
      </c>
      <c r="QA27" s="76">
        <f t="shared" si="730"/>
        <v>0</v>
      </c>
      <c r="QB27" s="76">
        <f t="shared" si="731"/>
        <v>0</v>
      </c>
      <c r="QC27" s="76">
        <f t="shared" si="732"/>
        <v>0</v>
      </c>
      <c r="QD27" s="76">
        <f t="shared" si="733"/>
        <v>0</v>
      </c>
      <c r="QE27" s="76">
        <f t="shared" si="734"/>
        <v>0</v>
      </c>
      <c r="QF27" s="76">
        <f t="shared" si="735"/>
        <v>0</v>
      </c>
      <c r="QG27" s="76">
        <f t="shared" si="736"/>
        <v>0</v>
      </c>
      <c r="QH27" s="76">
        <f t="shared" si="737"/>
        <v>0</v>
      </c>
      <c r="QI27" s="76">
        <f t="shared" si="738"/>
        <v>0</v>
      </c>
      <c r="QJ27" s="76">
        <f t="shared" si="739"/>
        <v>0</v>
      </c>
      <c r="QK27" s="76">
        <f t="shared" si="740"/>
        <v>0</v>
      </c>
      <c r="QL27" s="76">
        <f t="shared" si="741"/>
        <v>0</v>
      </c>
      <c r="QM27" s="76">
        <f t="shared" si="742"/>
        <v>0</v>
      </c>
      <c r="QN27" s="76">
        <f t="shared" si="743"/>
        <v>0</v>
      </c>
      <c r="QO27" s="76">
        <f t="shared" si="744"/>
        <v>0</v>
      </c>
      <c r="QP27" s="76">
        <f t="shared" si="745"/>
        <v>0</v>
      </c>
      <c r="QQ27" s="76">
        <f t="shared" si="746"/>
        <v>0</v>
      </c>
      <c r="QR27" s="76">
        <f t="shared" si="747"/>
        <v>0</v>
      </c>
      <c r="QS27" s="76">
        <f t="shared" si="748"/>
        <v>0</v>
      </c>
      <c r="QT27" s="76">
        <f t="shared" si="749"/>
        <v>0</v>
      </c>
      <c r="QU27" s="76">
        <f t="shared" si="750"/>
        <v>0</v>
      </c>
      <c r="QV27" s="76">
        <f t="shared" si="751"/>
        <v>0</v>
      </c>
      <c r="QW27" s="76">
        <f t="shared" si="752"/>
        <v>0</v>
      </c>
      <c r="QX27" s="76">
        <f t="shared" si="753"/>
        <v>0</v>
      </c>
      <c r="QY27" s="76">
        <f t="shared" si="754"/>
        <v>0</v>
      </c>
      <c r="QZ27" s="76">
        <f t="shared" si="755"/>
        <v>0</v>
      </c>
      <c r="RA27" s="76">
        <f t="shared" si="756"/>
        <v>0</v>
      </c>
      <c r="RB27" s="76">
        <f t="shared" si="757"/>
        <v>0</v>
      </c>
      <c r="RC27" s="76">
        <f t="shared" si="758"/>
        <v>0</v>
      </c>
      <c r="RD27" s="76">
        <f t="shared" si="759"/>
        <v>0</v>
      </c>
      <c r="RE27" s="76">
        <f t="shared" si="760"/>
        <v>0</v>
      </c>
      <c r="RF27" s="76">
        <f t="shared" si="761"/>
        <v>0</v>
      </c>
      <c r="RG27" s="76">
        <f t="shared" si="762"/>
        <v>0</v>
      </c>
      <c r="RH27" s="76">
        <f t="shared" si="763"/>
        <v>0</v>
      </c>
      <c r="RI27" s="76">
        <f t="shared" si="764"/>
        <v>0</v>
      </c>
      <c r="RJ27" s="76">
        <f t="shared" si="765"/>
        <v>0</v>
      </c>
      <c r="RK27" s="76">
        <f t="shared" si="766"/>
        <v>0</v>
      </c>
      <c r="RL27" s="76">
        <f t="shared" si="767"/>
        <v>0</v>
      </c>
      <c r="RM27" s="76">
        <f t="shared" si="768"/>
        <v>0</v>
      </c>
      <c r="RN27" s="76">
        <f t="shared" si="769"/>
        <v>0</v>
      </c>
      <c r="RO27" s="76">
        <f t="shared" si="770"/>
        <v>0</v>
      </c>
      <c r="RP27" s="76">
        <f t="shared" si="771"/>
        <v>0</v>
      </c>
      <c r="RQ27" s="76">
        <f t="shared" si="772"/>
        <v>0</v>
      </c>
      <c r="RR27" s="76">
        <f t="shared" si="773"/>
        <v>0</v>
      </c>
      <c r="RS27" s="76">
        <f t="shared" si="774"/>
        <v>0</v>
      </c>
      <c r="RT27" s="76">
        <f t="shared" si="775"/>
        <v>0</v>
      </c>
      <c r="RU27" s="76">
        <f t="shared" si="776"/>
        <v>0</v>
      </c>
      <c r="RW27" s="115">
        <f t="shared" si="831"/>
        <v>0</v>
      </c>
      <c r="RX27" s="115">
        <f t="shared" si="777"/>
        <v>0</v>
      </c>
      <c r="RY27" s="115">
        <f t="shared" si="778"/>
        <v>0</v>
      </c>
      <c r="RZ27" s="115">
        <f t="shared" si="779"/>
        <v>0</v>
      </c>
      <c r="SA27" s="115">
        <f t="shared" si="780"/>
        <v>0</v>
      </c>
      <c r="SB27" s="115">
        <f t="shared" si="781"/>
        <v>0</v>
      </c>
      <c r="SC27" s="115">
        <f t="shared" si="782"/>
        <v>0</v>
      </c>
      <c r="SD27" s="115">
        <f t="shared" si="783"/>
        <v>0</v>
      </c>
      <c r="SE27" s="115">
        <f t="shared" si="784"/>
        <v>0</v>
      </c>
      <c r="SF27" s="115">
        <f t="shared" si="785"/>
        <v>0</v>
      </c>
      <c r="SG27" s="115">
        <f t="shared" si="786"/>
        <v>0</v>
      </c>
      <c r="SH27" s="115">
        <f t="shared" si="787"/>
        <v>0</v>
      </c>
      <c r="SI27" s="115">
        <f t="shared" si="788"/>
        <v>0</v>
      </c>
      <c r="SJ27" s="115">
        <f t="shared" si="789"/>
        <v>0</v>
      </c>
      <c r="SK27" s="115">
        <f t="shared" si="790"/>
        <v>0</v>
      </c>
      <c r="SL27" s="115">
        <f t="shared" si="791"/>
        <v>0</v>
      </c>
      <c r="SM27" s="115">
        <f t="shared" si="792"/>
        <v>0</v>
      </c>
      <c r="SN27" s="115">
        <f t="shared" si="793"/>
        <v>0</v>
      </c>
      <c r="SO27" s="115">
        <f t="shared" si="794"/>
        <v>0</v>
      </c>
      <c r="SP27" s="115">
        <f t="shared" si="795"/>
        <v>0</v>
      </c>
      <c r="SQ27" s="115">
        <f t="shared" si="796"/>
        <v>0</v>
      </c>
      <c r="SR27" s="115">
        <f t="shared" si="797"/>
        <v>0</v>
      </c>
      <c r="SS27" s="115">
        <f t="shared" si="798"/>
        <v>0</v>
      </c>
      <c r="ST27" s="115">
        <f t="shared" si="799"/>
        <v>0</v>
      </c>
      <c r="SU27" s="115">
        <f t="shared" si="800"/>
        <v>0</v>
      </c>
      <c r="SV27" s="115">
        <f t="shared" si="801"/>
        <v>0</v>
      </c>
      <c r="SW27" s="115">
        <f t="shared" si="802"/>
        <v>0</v>
      </c>
      <c r="SX27" s="115">
        <f t="shared" si="803"/>
        <v>0</v>
      </c>
      <c r="SY27" s="115">
        <f t="shared" si="804"/>
        <v>0</v>
      </c>
      <c r="SZ27" s="115">
        <f t="shared" si="805"/>
        <v>0</v>
      </c>
      <c r="TA27" s="115">
        <f t="shared" si="806"/>
        <v>0</v>
      </c>
      <c r="TB27" s="115">
        <f t="shared" si="807"/>
        <v>0</v>
      </c>
      <c r="TC27" s="115">
        <f t="shared" si="808"/>
        <v>0</v>
      </c>
      <c r="TD27" s="115">
        <f t="shared" si="809"/>
        <v>0</v>
      </c>
      <c r="TE27" s="115">
        <f t="shared" si="810"/>
        <v>0</v>
      </c>
      <c r="TF27" s="115">
        <f t="shared" si="811"/>
        <v>0</v>
      </c>
      <c r="TG27" s="115">
        <f t="shared" si="812"/>
        <v>0</v>
      </c>
      <c r="TH27" s="115">
        <f t="shared" si="813"/>
        <v>0</v>
      </c>
      <c r="TI27" s="115">
        <f t="shared" si="814"/>
        <v>0</v>
      </c>
      <c r="TJ27" s="115">
        <f t="shared" si="815"/>
        <v>0</v>
      </c>
      <c r="TK27" s="115">
        <f t="shared" si="816"/>
        <v>0</v>
      </c>
      <c r="TL27" s="115">
        <f t="shared" si="817"/>
        <v>0</v>
      </c>
      <c r="TM27" s="115">
        <f t="shared" si="818"/>
        <v>0</v>
      </c>
      <c r="TN27" s="115">
        <f t="shared" si="819"/>
        <v>0</v>
      </c>
      <c r="TO27" s="115">
        <f t="shared" si="820"/>
        <v>0</v>
      </c>
      <c r="TP27" s="115">
        <f t="shared" si="821"/>
        <v>0</v>
      </c>
      <c r="TQ27" s="115">
        <f t="shared" si="822"/>
        <v>0</v>
      </c>
      <c r="TR27" s="115">
        <f t="shared" si="823"/>
        <v>0</v>
      </c>
      <c r="TS27" s="115">
        <f t="shared" si="824"/>
        <v>0</v>
      </c>
      <c r="TT27" s="115">
        <f t="shared" si="825"/>
        <v>0</v>
      </c>
      <c r="TU27" s="115">
        <f t="shared" si="826"/>
        <v>0</v>
      </c>
      <c r="TV27" s="116">
        <f t="shared" si="832"/>
        <v>0</v>
      </c>
    </row>
    <row r="28" spans="1:542" x14ac:dyDescent="0.25">
      <c r="A28" s="68" t="str">
        <f t="shared" si="412"/>
        <v>Anteile 68-69/70 FN26 VN26</v>
      </c>
      <c r="B28" s="68">
        <f t="shared" si="833"/>
        <v>68</v>
      </c>
      <c r="C28" s="68">
        <f t="shared" si="827"/>
        <v>69</v>
      </c>
      <c r="D28" s="69">
        <v>26</v>
      </c>
      <c r="E28" s="69" t="s">
        <v>1536</v>
      </c>
      <c r="F28" s="68" t="str">
        <f t="shared" si="413"/>
        <v>Sehr geehrter Herr Mag. phil. Dr. phil. FN26</v>
      </c>
      <c r="H28" s="68" t="str">
        <f t="shared" si="414"/>
        <v>Mag. phil. Dr. phil. VN26</v>
      </c>
      <c r="I28" s="69" t="s">
        <v>1544</v>
      </c>
      <c r="J28" s="70" t="s">
        <v>1570</v>
      </c>
      <c r="K28" s="71" t="s">
        <v>1627</v>
      </c>
      <c r="M28" s="68" t="str">
        <f t="shared" si="415"/>
        <v>FN26</v>
      </c>
      <c r="N28" s="69">
        <v>7531</v>
      </c>
      <c r="O28" s="68" t="str">
        <f t="shared" si="416"/>
        <v>Kemeten, Burgenland</v>
      </c>
      <c r="Q28" s="72"/>
      <c r="S28" s="69" t="str">
        <f t="shared" si="828"/>
        <v>VN26.FN26@un.org</v>
      </c>
      <c r="V28" s="68" t="str">
        <f t="shared" si="417"/>
        <v xml:space="preserve">    </v>
      </c>
      <c r="Z28" s="71">
        <v>2</v>
      </c>
      <c r="AA28" s="74">
        <f t="shared" si="418"/>
        <v>0</v>
      </c>
      <c r="AB28" s="75">
        <f t="shared" si="829"/>
        <v>0</v>
      </c>
      <c r="AC28" s="76">
        <v>0</v>
      </c>
      <c r="AD28" s="76">
        <f t="shared" si="419"/>
        <v>0</v>
      </c>
      <c r="AE28" s="76">
        <f t="shared" si="420"/>
        <v>0</v>
      </c>
      <c r="AF28" s="76"/>
      <c r="AG28" s="76">
        <f t="shared" si="421"/>
        <v>0</v>
      </c>
      <c r="AH28" s="77">
        <f t="shared" si="422"/>
        <v>0</v>
      </c>
      <c r="AI28" s="75">
        <f t="shared" si="423"/>
        <v>0</v>
      </c>
      <c r="AJ28" s="76">
        <f t="shared" si="424"/>
        <v>0</v>
      </c>
      <c r="AK28" s="76">
        <f t="shared" si="425"/>
        <v>0</v>
      </c>
      <c r="AL28" s="76">
        <f t="shared" si="426"/>
        <v>0</v>
      </c>
      <c r="AM28" s="76"/>
      <c r="AN28" s="76">
        <f t="shared" si="427"/>
        <v>0</v>
      </c>
      <c r="AO28" s="77">
        <f t="shared" si="428"/>
        <v>0</v>
      </c>
      <c r="AP28" s="75">
        <f t="shared" si="429"/>
        <v>0</v>
      </c>
      <c r="AQ28" s="76">
        <f t="shared" si="430"/>
        <v>0</v>
      </c>
      <c r="AR28" s="76">
        <f t="shared" si="431"/>
        <v>0</v>
      </c>
      <c r="AS28" s="76">
        <f t="shared" si="432"/>
        <v>0</v>
      </c>
      <c r="AT28" s="76"/>
      <c r="AU28" s="76">
        <f t="shared" si="433"/>
        <v>0</v>
      </c>
      <c r="AV28" s="77">
        <f t="shared" si="434"/>
        <v>0</v>
      </c>
      <c r="AW28" s="75">
        <f t="shared" si="435"/>
        <v>0</v>
      </c>
      <c r="AX28" s="76">
        <f t="shared" si="436"/>
        <v>0</v>
      </c>
      <c r="AY28" s="76">
        <f t="shared" si="437"/>
        <v>0</v>
      </c>
      <c r="AZ28" s="76">
        <f t="shared" si="438"/>
        <v>0</v>
      </c>
      <c r="BA28" s="76"/>
      <c r="BB28" s="76">
        <f t="shared" si="439"/>
        <v>0</v>
      </c>
      <c r="BC28" s="77">
        <f t="shared" si="440"/>
        <v>0</v>
      </c>
      <c r="BD28" s="75">
        <f t="shared" si="441"/>
        <v>0</v>
      </c>
      <c r="BE28" s="76">
        <f t="shared" si="442"/>
        <v>0</v>
      </c>
      <c r="BF28" s="76">
        <f t="shared" si="443"/>
        <v>0</v>
      </c>
      <c r="BG28" s="76">
        <f t="shared" si="444"/>
        <v>0</v>
      </c>
      <c r="BH28" s="76"/>
      <c r="BI28" s="76">
        <f t="shared" si="445"/>
        <v>0</v>
      </c>
      <c r="BJ28" s="77">
        <f t="shared" si="446"/>
        <v>0</v>
      </c>
      <c r="BK28" s="75">
        <f t="shared" si="447"/>
        <v>0</v>
      </c>
      <c r="BL28" s="76">
        <f t="shared" si="448"/>
        <v>0</v>
      </c>
      <c r="BM28" s="76">
        <f t="shared" si="449"/>
        <v>0</v>
      </c>
      <c r="BN28" s="76">
        <f t="shared" si="450"/>
        <v>0</v>
      </c>
      <c r="BO28" s="76"/>
      <c r="BP28" s="76">
        <f t="shared" si="451"/>
        <v>0</v>
      </c>
      <c r="BQ28" s="77">
        <f t="shared" si="452"/>
        <v>0</v>
      </c>
      <c r="BR28" s="75">
        <f t="shared" si="453"/>
        <v>0</v>
      </c>
      <c r="BS28" s="76">
        <f t="shared" si="454"/>
        <v>0</v>
      </c>
      <c r="BT28" s="76">
        <f t="shared" si="455"/>
        <v>0</v>
      </c>
      <c r="BU28" s="76">
        <f t="shared" si="456"/>
        <v>0</v>
      </c>
      <c r="BV28" s="76"/>
      <c r="BW28" s="76">
        <f t="shared" si="457"/>
        <v>0</v>
      </c>
      <c r="BX28" s="77">
        <f t="shared" si="458"/>
        <v>0</v>
      </c>
      <c r="BY28" s="75">
        <f t="shared" si="459"/>
        <v>0</v>
      </c>
      <c r="BZ28" s="76">
        <f t="shared" si="460"/>
        <v>0</v>
      </c>
      <c r="CA28" s="76">
        <f t="shared" si="461"/>
        <v>0</v>
      </c>
      <c r="CB28" s="76">
        <f t="shared" si="462"/>
        <v>0</v>
      </c>
      <c r="CC28" s="76"/>
      <c r="CD28" s="76">
        <f t="shared" si="463"/>
        <v>0</v>
      </c>
      <c r="CE28" s="77">
        <f t="shared" si="464"/>
        <v>0</v>
      </c>
      <c r="CF28" s="75">
        <f t="shared" si="465"/>
        <v>0</v>
      </c>
      <c r="CG28" s="76">
        <f t="shared" si="466"/>
        <v>0</v>
      </c>
      <c r="CH28" s="76">
        <f t="shared" si="467"/>
        <v>0</v>
      </c>
      <c r="CI28" s="76">
        <f t="shared" si="468"/>
        <v>0</v>
      </c>
      <c r="CJ28" s="76"/>
      <c r="CK28" s="76">
        <f t="shared" si="469"/>
        <v>0</v>
      </c>
      <c r="CL28" s="77">
        <f t="shared" si="470"/>
        <v>0</v>
      </c>
      <c r="CM28" s="75">
        <f t="shared" si="471"/>
        <v>0</v>
      </c>
      <c r="CN28" s="76">
        <f t="shared" si="472"/>
        <v>0</v>
      </c>
      <c r="CO28" s="76">
        <f t="shared" si="473"/>
        <v>0</v>
      </c>
      <c r="CP28" s="76">
        <f t="shared" si="474"/>
        <v>0</v>
      </c>
      <c r="CQ28" s="76"/>
      <c r="CR28" s="76">
        <f t="shared" si="475"/>
        <v>0</v>
      </c>
      <c r="CS28" s="77">
        <f t="shared" si="476"/>
        <v>0</v>
      </c>
      <c r="CT28" s="75">
        <f t="shared" si="477"/>
        <v>0</v>
      </c>
      <c r="CU28" s="76">
        <f t="shared" si="478"/>
        <v>0</v>
      </c>
      <c r="CV28" s="76">
        <f t="shared" si="479"/>
        <v>0</v>
      </c>
      <c r="CW28" s="76">
        <f t="shared" si="480"/>
        <v>0</v>
      </c>
      <c r="CX28" s="76"/>
      <c r="CY28" s="76">
        <f t="shared" si="481"/>
        <v>0</v>
      </c>
      <c r="CZ28" s="77">
        <f t="shared" si="482"/>
        <v>0</v>
      </c>
      <c r="DA28" s="75">
        <f t="shared" si="483"/>
        <v>0</v>
      </c>
      <c r="DB28" s="76">
        <f t="shared" si="484"/>
        <v>0</v>
      </c>
      <c r="DC28" s="76">
        <f t="shared" si="485"/>
        <v>0</v>
      </c>
      <c r="DD28" s="76">
        <f t="shared" si="486"/>
        <v>0</v>
      </c>
      <c r="DE28" s="76"/>
      <c r="DF28" s="76">
        <f t="shared" si="487"/>
        <v>0</v>
      </c>
      <c r="DG28" s="77">
        <f t="shared" si="488"/>
        <v>0</v>
      </c>
      <c r="DH28" s="75">
        <f t="shared" si="489"/>
        <v>0</v>
      </c>
      <c r="DI28" s="76">
        <f t="shared" si="490"/>
        <v>0</v>
      </c>
      <c r="DJ28" s="76">
        <f t="shared" si="491"/>
        <v>0</v>
      </c>
      <c r="DK28" s="76">
        <f t="shared" si="492"/>
        <v>0</v>
      </c>
      <c r="DL28" s="76"/>
      <c r="DM28" s="76">
        <f t="shared" si="493"/>
        <v>0</v>
      </c>
      <c r="DN28" s="77">
        <f t="shared" si="494"/>
        <v>0</v>
      </c>
      <c r="DO28" s="75">
        <f t="shared" si="495"/>
        <v>0</v>
      </c>
      <c r="DP28" s="76">
        <f t="shared" si="496"/>
        <v>0</v>
      </c>
      <c r="DQ28" s="76">
        <f t="shared" si="497"/>
        <v>0</v>
      </c>
      <c r="DR28" s="76">
        <f t="shared" si="498"/>
        <v>0</v>
      </c>
      <c r="DS28" s="76"/>
      <c r="DT28" s="76">
        <f t="shared" si="499"/>
        <v>0</v>
      </c>
      <c r="DU28" s="77">
        <f t="shared" si="500"/>
        <v>0</v>
      </c>
      <c r="DV28" s="75">
        <f t="shared" si="501"/>
        <v>0</v>
      </c>
      <c r="DW28" s="76">
        <f t="shared" si="502"/>
        <v>0</v>
      </c>
      <c r="DX28" s="76">
        <f t="shared" si="503"/>
        <v>0</v>
      </c>
      <c r="DY28" s="76">
        <f t="shared" si="504"/>
        <v>0</v>
      </c>
      <c r="DZ28" s="76"/>
      <c r="EA28" s="76">
        <f t="shared" si="505"/>
        <v>0</v>
      </c>
      <c r="EB28" s="77">
        <f t="shared" si="506"/>
        <v>0</v>
      </c>
      <c r="EC28" s="75">
        <f t="shared" si="507"/>
        <v>0</v>
      </c>
      <c r="ED28" s="76">
        <f t="shared" si="508"/>
        <v>0</v>
      </c>
      <c r="EE28" s="76">
        <f t="shared" si="509"/>
        <v>0</v>
      </c>
      <c r="EF28" s="76">
        <f t="shared" si="510"/>
        <v>0</v>
      </c>
      <c r="EG28" s="76"/>
      <c r="EH28" s="76">
        <f t="shared" si="511"/>
        <v>0</v>
      </c>
      <c r="EI28" s="77">
        <f t="shared" si="512"/>
        <v>0</v>
      </c>
      <c r="EJ28" s="75">
        <f t="shared" si="513"/>
        <v>0</v>
      </c>
      <c r="EK28" s="76">
        <f t="shared" si="514"/>
        <v>0</v>
      </c>
      <c r="EL28" s="76">
        <f t="shared" si="515"/>
        <v>0</v>
      </c>
      <c r="EM28" s="76">
        <f t="shared" si="516"/>
        <v>0</v>
      </c>
      <c r="EN28" s="76"/>
      <c r="EO28" s="76">
        <f t="shared" si="517"/>
        <v>0</v>
      </c>
      <c r="EP28" s="77">
        <f t="shared" si="518"/>
        <v>0</v>
      </c>
      <c r="EQ28" s="75">
        <f t="shared" si="519"/>
        <v>0</v>
      </c>
      <c r="ER28" s="76">
        <f t="shared" si="520"/>
        <v>0</v>
      </c>
      <c r="ES28" s="76">
        <f t="shared" si="521"/>
        <v>0</v>
      </c>
      <c r="ET28" s="76">
        <f t="shared" si="522"/>
        <v>0</v>
      </c>
      <c r="EU28" s="76"/>
      <c r="EV28" s="76">
        <f t="shared" si="523"/>
        <v>0</v>
      </c>
      <c r="EW28" s="77">
        <f t="shared" si="524"/>
        <v>0</v>
      </c>
      <c r="EX28" s="75">
        <f t="shared" si="525"/>
        <v>0</v>
      </c>
      <c r="EY28" s="76">
        <f t="shared" si="526"/>
        <v>0</v>
      </c>
      <c r="EZ28" s="76">
        <f t="shared" si="527"/>
        <v>0</v>
      </c>
      <c r="FA28" s="76">
        <f t="shared" si="528"/>
        <v>0</v>
      </c>
      <c r="FB28" s="76"/>
      <c r="FC28" s="76">
        <f t="shared" si="529"/>
        <v>0</v>
      </c>
      <c r="FD28" s="77">
        <f t="shared" si="530"/>
        <v>0</v>
      </c>
      <c r="FE28" s="75">
        <f t="shared" si="531"/>
        <v>0</v>
      </c>
      <c r="FF28" s="76">
        <f t="shared" si="532"/>
        <v>0</v>
      </c>
      <c r="FG28" s="76">
        <f t="shared" si="533"/>
        <v>0</v>
      </c>
      <c r="FH28" s="76">
        <f t="shared" si="534"/>
        <v>0</v>
      </c>
      <c r="FI28" s="76"/>
      <c r="FJ28" s="76">
        <f t="shared" si="535"/>
        <v>0</v>
      </c>
      <c r="FK28" s="77">
        <f t="shared" si="536"/>
        <v>0</v>
      </c>
      <c r="FL28" s="75">
        <f t="shared" si="537"/>
        <v>0</v>
      </c>
      <c r="FM28" s="76">
        <f t="shared" si="538"/>
        <v>0</v>
      </c>
      <c r="FN28" s="76">
        <f t="shared" si="539"/>
        <v>0</v>
      </c>
      <c r="FO28" s="76">
        <f t="shared" si="540"/>
        <v>0</v>
      </c>
      <c r="FP28" s="76"/>
      <c r="FQ28" s="76">
        <f t="shared" si="541"/>
        <v>0</v>
      </c>
      <c r="FR28" s="77">
        <f t="shared" si="542"/>
        <v>0</v>
      </c>
      <c r="FS28" s="75">
        <f t="shared" si="543"/>
        <v>0</v>
      </c>
      <c r="FT28" s="76">
        <f t="shared" si="544"/>
        <v>0</v>
      </c>
      <c r="FU28" s="76">
        <f t="shared" si="545"/>
        <v>0</v>
      </c>
      <c r="FV28" s="76">
        <f t="shared" si="546"/>
        <v>0</v>
      </c>
      <c r="FW28" s="76"/>
      <c r="FX28" s="76">
        <f t="shared" si="547"/>
        <v>0</v>
      </c>
      <c r="FY28" s="77">
        <f t="shared" si="548"/>
        <v>0</v>
      </c>
      <c r="FZ28" s="75">
        <f t="shared" si="549"/>
        <v>0</v>
      </c>
      <c r="GA28" s="76">
        <f t="shared" si="550"/>
        <v>0</v>
      </c>
      <c r="GB28" s="76">
        <f t="shared" si="551"/>
        <v>0</v>
      </c>
      <c r="GC28" s="76">
        <f t="shared" si="552"/>
        <v>0</v>
      </c>
      <c r="GD28" s="76"/>
      <c r="GE28" s="76">
        <f t="shared" si="553"/>
        <v>0</v>
      </c>
      <c r="GF28" s="77">
        <f t="shared" si="554"/>
        <v>0</v>
      </c>
      <c r="GG28" s="75">
        <f t="shared" si="555"/>
        <v>0</v>
      </c>
      <c r="GH28" s="76">
        <f t="shared" si="556"/>
        <v>0</v>
      </c>
      <c r="GI28" s="76">
        <f t="shared" si="557"/>
        <v>0</v>
      </c>
      <c r="GJ28" s="76">
        <f t="shared" si="558"/>
        <v>0</v>
      </c>
      <c r="GK28" s="76"/>
      <c r="GL28" s="76">
        <f t="shared" si="559"/>
        <v>0</v>
      </c>
      <c r="GM28" s="77">
        <f t="shared" si="560"/>
        <v>0</v>
      </c>
      <c r="GN28" s="75">
        <f t="shared" si="561"/>
        <v>0</v>
      </c>
      <c r="GO28" s="76">
        <f t="shared" si="562"/>
        <v>0</v>
      </c>
      <c r="GP28" s="76">
        <f t="shared" si="563"/>
        <v>0</v>
      </c>
      <c r="GQ28" s="76">
        <f t="shared" si="564"/>
        <v>0</v>
      </c>
      <c r="GR28" s="76"/>
      <c r="GS28" s="76">
        <f t="shared" si="565"/>
        <v>0</v>
      </c>
      <c r="GT28" s="77">
        <f t="shared" si="566"/>
        <v>0</v>
      </c>
      <c r="GU28" s="75">
        <f t="shared" si="567"/>
        <v>0</v>
      </c>
      <c r="GV28" s="76">
        <f t="shared" si="568"/>
        <v>0</v>
      </c>
      <c r="GW28" s="76">
        <f t="shared" si="569"/>
        <v>0</v>
      </c>
      <c r="GX28" s="76">
        <f t="shared" si="570"/>
        <v>0</v>
      </c>
      <c r="GY28" s="76"/>
      <c r="GZ28" s="76">
        <f t="shared" si="571"/>
        <v>0</v>
      </c>
      <c r="HA28" s="77">
        <f t="shared" si="572"/>
        <v>0</v>
      </c>
      <c r="HB28" s="75">
        <f t="shared" si="573"/>
        <v>0</v>
      </c>
      <c r="HC28" s="76">
        <f t="shared" si="574"/>
        <v>0</v>
      </c>
      <c r="HD28" s="76">
        <f t="shared" si="575"/>
        <v>0</v>
      </c>
      <c r="HE28" s="76">
        <f t="shared" si="576"/>
        <v>0</v>
      </c>
      <c r="HF28" s="76"/>
      <c r="HG28" s="76">
        <f t="shared" si="577"/>
        <v>0</v>
      </c>
      <c r="HH28" s="77">
        <f t="shared" si="578"/>
        <v>0</v>
      </c>
      <c r="HI28" s="75">
        <f t="shared" si="579"/>
        <v>0</v>
      </c>
      <c r="HJ28" s="76">
        <f t="shared" si="580"/>
        <v>0</v>
      </c>
      <c r="HK28" s="76">
        <f t="shared" si="581"/>
        <v>0</v>
      </c>
      <c r="HL28" s="76">
        <f t="shared" si="582"/>
        <v>0</v>
      </c>
      <c r="HM28" s="76"/>
      <c r="HN28" s="76">
        <f t="shared" si="583"/>
        <v>0</v>
      </c>
      <c r="HO28" s="77">
        <f t="shared" si="584"/>
        <v>0</v>
      </c>
      <c r="HP28" s="75">
        <f t="shared" si="585"/>
        <v>0</v>
      </c>
      <c r="HQ28" s="76">
        <f t="shared" si="586"/>
        <v>0</v>
      </c>
      <c r="HR28" s="76">
        <f t="shared" si="587"/>
        <v>0</v>
      </c>
      <c r="HS28" s="76">
        <f t="shared" si="588"/>
        <v>0</v>
      </c>
      <c r="HT28" s="76"/>
      <c r="HU28" s="76">
        <f t="shared" si="589"/>
        <v>0</v>
      </c>
      <c r="HV28" s="77">
        <f t="shared" si="590"/>
        <v>0</v>
      </c>
      <c r="HW28" s="75">
        <f t="shared" si="591"/>
        <v>0</v>
      </c>
      <c r="HX28" s="76">
        <f t="shared" si="592"/>
        <v>0</v>
      </c>
      <c r="HY28" s="76">
        <f t="shared" si="593"/>
        <v>0</v>
      </c>
      <c r="HZ28" s="76">
        <f t="shared" si="594"/>
        <v>0</v>
      </c>
      <c r="IA28" s="76"/>
      <c r="IB28" s="76">
        <f t="shared" si="595"/>
        <v>0</v>
      </c>
      <c r="IC28" s="77">
        <f t="shared" si="596"/>
        <v>0</v>
      </c>
      <c r="ID28" s="75">
        <f t="shared" si="597"/>
        <v>0</v>
      </c>
      <c r="IE28" s="76">
        <f t="shared" si="598"/>
        <v>0</v>
      </c>
      <c r="IF28" s="76">
        <f t="shared" si="599"/>
        <v>0</v>
      </c>
      <c r="IG28" s="76">
        <f t="shared" si="600"/>
        <v>0</v>
      </c>
      <c r="IH28" s="76"/>
      <c r="II28" s="76">
        <f t="shared" si="601"/>
        <v>0</v>
      </c>
      <c r="IJ28" s="77">
        <f t="shared" si="602"/>
        <v>0</v>
      </c>
      <c r="IK28" s="75">
        <f t="shared" si="603"/>
        <v>0</v>
      </c>
      <c r="IL28" s="76">
        <f t="shared" si="604"/>
        <v>0</v>
      </c>
      <c r="IM28" s="76">
        <f t="shared" si="605"/>
        <v>0</v>
      </c>
      <c r="IN28" s="76">
        <f t="shared" si="606"/>
        <v>0</v>
      </c>
      <c r="IO28" s="76"/>
      <c r="IP28" s="76">
        <f t="shared" si="607"/>
        <v>0</v>
      </c>
      <c r="IQ28" s="77">
        <f t="shared" si="608"/>
        <v>0</v>
      </c>
      <c r="IR28" s="75">
        <f t="shared" si="609"/>
        <v>0</v>
      </c>
      <c r="IS28" s="76">
        <f t="shared" si="610"/>
        <v>0</v>
      </c>
      <c r="IT28" s="76">
        <f t="shared" si="611"/>
        <v>0</v>
      </c>
      <c r="IU28" s="76">
        <f t="shared" si="612"/>
        <v>0</v>
      </c>
      <c r="IV28" s="76"/>
      <c r="IW28" s="76">
        <f t="shared" si="613"/>
        <v>0</v>
      </c>
      <c r="IX28" s="77">
        <f t="shared" si="614"/>
        <v>0</v>
      </c>
      <c r="IY28" s="75">
        <f t="shared" si="615"/>
        <v>0</v>
      </c>
      <c r="IZ28" s="76">
        <f t="shared" si="616"/>
        <v>0</v>
      </c>
      <c r="JA28" s="76">
        <f t="shared" si="617"/>
        <v>0</v>
      </c>
      <c r="JB28" s="76">
        <f t="shared" si="618"/>
        <v>0</v>
      </c>
      <c r="JC28" s="76"/>
      <c r="JD28" s="76">
        <f t="shared" si="619"/>
        <v>0</v>
      </c>
      <c r="JE28" s="77">
        <f t="shared" si="620"/>
        <v>0</v>
      </c>
      <c r="JF28" s="75">
        <f t="shared" si="621"/>
        <v>0</v>
      </c>
      <c r="JG28" s="76">
        <f t="shared" si="622"/>
        <v>0</v>
      </c>
      <c r="JH28" s="76">
        <f t="shared" si="623"/>
        <v>0</v>
      </c>
      <c r="JI28" s="76">
        <f t="shared" si="624"/>
        <v>0</v>
      </c>
      <c r="JJ28" s="76"/>
      <c r="JK28" s="76">
        <f t="shared" si="625"/>
        <v>0</v>
      </c>
      <c r="JL28" s="77">
        <f t="shared" si="626"/>
        <v>0</v>
      </c>
      <c r="JM28" s="75">
        <f t="shared" si="627"/>
        <v>0</v>
      </c>
      <c r="JN28" s="76">
        <f t="shared" si="628"/>
        <v>0</v>
      </c>
      <c r="JO28" s="76">
        <f t="shared" si="629"/>
        <v>0</v>
      </c>
      <c r="JP28" s="76">
        <f t="shared" si="630"/>
        <v>0</v>
      </c>
      <c r="JQ28" s="76"/>
      <c r="JR28" s="76">
        <f t="shared" si="631"/>
        <v>0</v>
      </c>
      <c r="JS28" s="77">
        <f t="shared" si="632"/>
        <v>0</v>
      </c>
      <c r="JT28" s="75">
        <f t="shared" si="633"/>
        <v>0</v>
      </c>
      <c r="JU28" s="76">
        <f t="shared" si="634"/>
        <v>0</v>
      </c>
      <c r="JV28" s="76">
        <f t="shared" si="635"/>
        <v>0</v>
      </c>
      <c r="JW28" s="76">
        <f t="shared" si="636"/>
        <v>0</v>
      </c>
      <c r="JX28" s="76"/>
      <c r="JY28" s="76">
        <f t="shared" si="637"/>
        <v>0</v>
      </c>
      <c r="JZ28" s="77">
        <f t="shared" si="638"/>
        <v>0</v>
      </c>
      <c r="KA28" s="75">
        <f t="shared" si="639"/>
        <v>0</v>
      </c>
      <c r="KB28" s="76">
        <f t="shared" si="640"/>
        <v>0</v>
      </c>
      <c r="KC28" s="76">
        <f t="shared" si="641"/>
        <v>0</v>
      </c>
      <c r="KD28" s="76">
        <f t="shared" si="642"/>
        <v>0</v>
      </c>
      <c r="KE28" s="76"/>
      <c r="KF28" s="76">
        <f t="shared" si="643"/>
        <v>0</v>
      </c>
      <c r="KG28" s="77">
        <f t="shared" si="644"/>
        <v>0</v>
      </c>
      <c r="KH28" s="75">
        <f t="shared" si="645"/>
        <v>0</v>
      </c>
      <c r="KI28" s="76">
        <f t="shared" si="646"/>
        <v>0</v>
      </c>
      <c r="KJ28" s="76">
        <f t="shared" si="647"/>
        <v>0</v>
      </c>
      <c r="KK28" s="76">
        <f t="shared" si="648"/>
        <v>0</v>
      </c>
      <c r="KL28" s="76"/>
      <c r="KM28" s="76">
        <f t="shared" si="649"/>
        <v>0</v>
      </c>
      <c r="KN28" s="77">
        <f t="shared" si="650"/>
        <v>0</v>
      </c>
      <c r="KO28" s="75">
        <f t="shared" si="651"/>
        <v>0</v>
      </c>
      <c r="KP28" s="76">
        <f t="shared" si="652"/>
        <v>0</v>
      </c>
      <c r="KQ28" s="76">
        <f t="shared" si="653"/>
        <v>0</v>
      </c>
      <c r="KR28" s="76">
        <f t="shared" si="654"/>
        <v>0</v>
      </c>
      <c r="KS28" s="76"/>
      <c r="KT28" s="76">
        <f t="shared" si="655"/>
        <v>0</v>
      </c>
      <c r="KU28" s="77">
        <f t="shared" si="656"/>
        <v>0</v>
      </c>
      <c r="KV28" s="75">
        <f t="shared" si="657"/>
        <v>0</v>
      </c>
      <c r="KW28" s="76">
        <f t="shared" si="658"/>
        <v>0</v>
      </c>
      <c r="KX28" s="76">
        <f t="shared" si="659"/>
        <v>0</v>
      </c>
      <c r="KY28" s="76">
        <f t="shared" si="660"/>
        <v>0</v>
      </c>
      <c r="KZ28" s="76"/>
      <c r="LA28" s="76">
        <f t="shared" si="661"/>
        <v>0</v>
      </c>
      <c r="LB28" s="77">
        <f t="shared" si="662"/>
        <v>0</v>
      </c>
      <c r="LC28" s="75">
        <f t="shared" si="663"/>
        <v>0</v>
      </c>
      <c r="LD28" s="76">
        <f t="shared" si="664"/>
        <v>0</v>
      </c>
      <c r="LE28" s="76">
        <f t="shared" si="665"/>
        <v>0</v>
      </c>
      <c r="LF28" s="76">
        <f t="shared" si="666"/>
        <v>0</v>
      </c>
      <c r="LG28" s="76"/>
      <c r="LH28" s="76">
        <f t="shared" si="667"/>
        <v>0</v>
      </c>
      <c r="LI28" s="77">
        <f t="shared" si="668"/>
        <v>0</v>
      </c>
      <c r="LJ28" s="75">
        <f t="shared" si="669"/>
        <v>0</v>
      </c>
      <c r="LK28" s="76">
        <f t="shared" si="670"/>
        <v>0</v>
      </c>
      <c r="LL28" s="76">
        <f t="shared" si="671"/>
        <v>0</v>
      </c>
      <c r="LM28" s="76">
        <f t="shared" si="672"/>
        <v>0</v>
      </c>
      <c r="LN28" s="76"/>
      <c r="LO28" s="76">
        <f t="shared" si="673"/>
        <v>0</v>
      </c>
      <c r="LP28" s="77">
        <f t="shared" si="674"/>
        <v>0</v>
      </c>
      <c r="LQ28" s="75">
        <f t="shared" si="675"/>
        <v>0</v>
      </c>
      <c r="LR28" s="76">
        <f t="shared" si="676"/>
        <v>0</v>
      </c>
      <c r="LS28" s="76">
        <f t="shared" si="677"/>
        <v>0</v>
      </c>
      <c r="LT28" s="76">
        <f t="shared" si="678"/>
        <v>0</v>
      </c>
      <c r="LU28" s="76"/>
      <c r="LV28" s="76">
        <f t="shared" si="679"/>
        <v>0</v>
      </c>
      <c r="LW28" s="77">
        <f t="shared" si="680"/>
        <v>0</v>
      </c>
      <c r="LX28" s="75">
        <f t="shared" si="681"/>
        <v>0</v>
      </c>
      <c r="LY28" s="76">
        <f t="shared" si="682"/>
        <v>0</v>
      </c>
      <c r="LZ28" s="76">
        <f t="shared" si="683"/>
        <v>0</v>
      </c>
      <c r="MA28" s="76">
        <f t="shared" si="684"/>
        <v>0</v>
      </c>
      <c r="MB28" s="76"/>
      <c r="MC28" s="76">
        <f t="shared" si="685"/>
        <v>0</v>
      </c>
      <c r="MD28" s="77">
        <f t="shared" si="686"/>
        <v>0</v>
      </c>
      <c r="ME28" s="75">
        <f t="shared" si="687"/>
        <v>0</v>
      </c>
      <c r="MF28" s="76">
        <f t="shared" si="688"/>
        <v>0</v>
      </c>
      <c r="MG28" s="76">
        <f t="shared" si="689"/>
        <v>0</v>
      </c>
      <c r="MH28" s="76">
        <f t="shared" si="690"/>
        <v>0</v>
      </c>
      <c r="MI28" s="76"/>
      <c r="MJ28" s="76">
        <f t="shared" si="691"/>
        <v>0</v>
      </c>
      <c r="MK28" s="77">
        <f t="shared" si="692"/>
        <v>0</v>
      </c>
      <c r="ML28" s="75">
        <f t="shared" si="693"/>
        <v>0</v>
      </c>
      <c r="MM28" s="76">
        <f t="shared" si="694"/>
        <v>0</v>
      </c>
      <c r="MN28" s="76">
        <f t="shared" si="695"/>
        <v>0</v>
      </c>
      <c r="MO28" s="76">
        <f t="shared" si="696"/>
        <v>0</v>
      </c>
      <c r="MP28" s="76"/>
      <c r="MQ28" s="76">
        <f t="shared" si="697"/>
        <v>0</v>
      </c>
      <c r="MR28" s="77">
        <f t="shared" si="698"/>
        <v>0</v>
      </c>
      <c r="MS28" s="75">
        <f t="shared" si="699"/>
        <v>0</v>
      </c>
      <c r="MT28" s="76">
        <f t="shared" si="700"/>
        <v>0</v>
      </c>
      <c r="MU28" s="76">
        <f t="shared" si="701"/>
        <v>0</v>
      </c>
      <c r="MV28" s="76">
        <f t="shared" si="702"/>
        <v>0</v>
      </c>
      <c r="MW28" s="76"/>
      <c r="MX28" s="76">
        <f t="shared" si="703"/>
        <v>0</v>
      </c>
      <c r="MY28" s="77">
        <f t="shared" si="704"/>
        <v>0</v>
      </c>
      <c r="MZ28" s="75">
        <f t="shared" si="705"/>
        <v>0</v>
      </c>
      <c r="NA28" s="76">
        <f t="shared" si="706"/>
        <v>0</v>
      </c>
      <c r="NB28" s="76">
        <f t="shared" si="707"/>
        <v>0</v>
      </c>
      <c r="NC28" s="76">
        <f t="shared" si="708"/>
        <v>0</v>
      </c>
      <c r="ND28" s="76"/>
      <c r="NE28" s="76">
        <f t="shared" si="709"/>
        <v>0</v>
      </c>
      <c r="NF28" s="77">
        <f t="shared" si="710"/>
        <v>0</v>
      </c>
      <c r="NG28" s="75">
        <f t="shared" si="711"/>
        <v>0</v>
      </c>
      <c r="NH28" s="76">
        <f t="shared" si="712"/>
        <v>0</v>
      </c>
      <c r="NI28" s="76">
        <f t="shared" si="713"/>
        <v>0</v>
      </c>
      <c r="NJ28" s="76">
        <f t="shared" si="714"/>
        <v>0</v>
      </c>
      <c r="NK28" s="76"/>
      <c r="NL28" s="76">
        <f t="shared" si="715"/>
        <v>0</v>
      </c>
      <c r="NM28" s="77">
        <f t="shared" si="716"/>
        <v>0</v>
      </c>
      <c r="NN28" s="75">
        <f t="shared" si="717"/>
        <v>0</v>
      </c>
      <c r="NO28" s="76">
        <f t="shared" si="718"/>
        <v>0</v>
      </c>
      <c r="NP28" s="76">
        <f t="shared" si="719"/>
        <v>0</v>
      </c>
      <c r="NQ28" s="76">
        <f t="shared" si="720"/>
        <v>0</v>
      </c>
      <c r="NR28" s="76"/>
      <c r="NS28" s="76">
        <f t="shared" si="721"/>
        <v>0</v>
      </c>
      <c r="NT28" s="77">
        <f t="shared" si="722"/>
        <v>0</v>
      </c>
      <c r="NU28" s="79"/>
      <c r="NV28" s="115">
        <f t="shared" si="838"/>
        <v>0</v>
      </c>
      <c r="NW28" s="115">
        <f t="shared" si="838"/>
        <v>0</v>
      </c>
      <c r="NX28" s="115">
        <f t="shared" si="838"/>
        <v>0</v>
      </c>
      <c r="NY28" s="115">
        <f t="shared" si="838"/>
        <v>0</v>
      </c>
      <c r="NZ28" s="115">
        <f t="shared" si="838"/>
        <v>0</v>
      </c>
      <c r="OA28" s="115">
        <f t="shared" si="838"/>
        <v>0</v>
      </c>
      <c r="OB28" s="115">
        <f t="shared" si="838"/>
        <v>0</v>
      </c>
      <c r="OC28" s="115">
        <f t="shared" si="838"/>
        <v>0</v>
      </c>
      <c r="OD28" s="115">
        <f t="shared" si="838"/>
        <v>0</v>
      </c>
      <c r="OE28" s="115">
        <f t="shared" si="838"/>
        <v>0</v>
      </c>
      <c r="OF28" s="115">
        <f t="shared" si="839"/>
        <v>0</v>
      </c>
      <c r="OG28" s="115">
        <f t="shared" si="839"/>
        <v>0</v>
      </c>
      <c r="OH28" s="115">
        <f t="shared" si="839"/>
        <v>0</v>
      </c>
      <c r="OI28" s="115">
        <f t="shared" si="839"/>
        <v>0</v>
      </c>
      <c r="OJ28" s="115">
        <f t="shared" si="839"/>
        <v>0</v>
      </c>
      <c r="OK28" s="115">
        <f t="shared" si="839"/>
        <v>0</v>
      </c>
      <c r="OL28" s="115">
        <f t="shared" si="839"/>
        <v>0</v>
      </c>
      <c r="OM28" s="115">
        <f t="shared" si="839"/>
        <v>0</v>
      </c>
      <c r="ON28" s="115">
        <f t="shared" si="839"/>
        <v>0</v>
      </c>
      <c r="OO28" s="115">
        <f t="shared" si="839"/>
        <v>0</v>
      </c>
      <c r="OP28" s="115">
        <f t="shared" si="839"/>
        <v>0</v>
      </c>
      <c r="OQ28" s="115">
        <f t="shared" si="837"/>
        <v>0</v>
      </c>
      <c r="OR28" s="115">
        <f t="shared" si="837"/>
        <v>0</v>
      </c>
      <c r="OS28" s="115">
        <f t="shared" si="837"/>
        <v>0</v>
      </c>
      <c r="OT28" s="115">
        <f t="shared" si="837"/>
        <v>0</v>
      </c>
      <c r="OU28" s="115">
        <f t="shared" si="837"/>
        <v>0</v>
      </c>
      <c r="OV28" s="115">
        <f t="shared" si="837"/>
        <v>0</v>
      </c>
      <c r="OW28" s="115">
        <f t="shared" si="837"/>
        <v>0</v>
      </c>
      <c r="OX28" s="115">
        <f t="shared" si="837"/>
        <v>0</v>
      </c>
      <c r="OY28" s="115">
        <f t="shared" si="837"/>
        <v>0</v>
      </c>
      <c r="OZ28" s="115">
        <f t="shared" si="837"/>
        <v>0</v>
      </c>
      <c r="PA28" s="115">
        <f t="shared" si="837"/>
        <v>0</v>
      </c>
      <c r="PB28" s="115">
        <f t="shared" si="837"/>
        <v>0</v>
      </c>
      <c r="PC28" s="115">
        <f t="shared" si="837"/>
        <v>0</v>
      </c>
      <c r="PD28" s="115">
        <f t="shared" si="837"/>
        <v>0</v>
      </c>
      <c r="PE28" s="115">
        <f t="shared" si="837"/>
        <v>0</v>
      </c>
      <c r="PF28" s="115">
        <f t="shared" si="837"/>
        <v>0</v>
      </c>
      <c r="PG28" s="115">
        <f t="shared" si="837"/>
        <v>0</v>
      </c>
      <c r="PH28" s="115">
        <f t="shared" si="837"/>
        <v>0</v>
      </c>
      <c r="PI28" s="115">
        <f t="shared" si="837"/>
        <v>0</v>
      </c>
      <c r="PJ28" s="115">
        <f t="shared" si="837"/>
        <v>0</v>
      </c>
      <c r="PK28" s="115">
        <f t="shared" si="837"/>
        <v>0</v>
      </c>
      <c r="PL28" s="115">
        <f t="shared" si="837"/>
        <v>0</v>
      </c>
      <c r="PM28" s="115">
        <f t="shared" si="837"/>
        <v>0</v>
      </c>
      <c r="PN28" s="115">
        <f t="shared" si="837"/>
        <v>0</v>
      </c>
      <c r="PO28" s="115">
        <f t="shared" si="837"/>
        <v>0</v>
      </c>
      <c r="PP28" s="115">
        <f t="shared" si="837"/>
        <v>0</v>
      </c>
      <c r="PQ28" s="115">
        <f t="shared" si="837"/>
        <v>0</v>
      </c>
      <c r="PR28" s="115">
        <f t="shared" si="837"/>
        <v>0</v>
      </c>
      <c r="PS28" s="115">
        <f t="shared" si="837"/>
        <v>0</v>
      </c>
      <c r="PT28" s="115">
        <f t="shared" si="837"/>
        <v>0</v>
      </c>
      <c r="PU28" s="116">
        <f t="shared" si="830"/>
        <v>0</v>
      </c>
      <c r="PV28" s="116"/>
      <c r="PW28" s="76">
        <f t="shared" si="726"/>
        <v>0</v>
      </c>
      <c r="PX28" s="76">
        <f t="shared" si="727"/>
        <v>0</v>
      </c>
      <c r="PY28" s="76">
        <f t="shared" si="728"/>
        <v>0</v>
      </c>
      <c r="PZ28" s="76">
        <f t="shared" si="729"/>
        <v>0</v>
      </c>
      <c r="QA28" s="76">
        <f t="shared" si="730"/>
        <v>0</v>
      </c>
      <c r="QB28" s="76">
        <f t="shared" si="731"/>
        <v>0</v>
      </c>
      <c r="QC28" s="76">
        <f t="shared" si="732"/>
        <v>0</v>
      </c>
      <c r="QD28" s="76">
        <f t="shared" si="733"/>
        <v>0</v>
      </c>
      <c r="QE28" s="76">
        <f t="shared" si="734"/>
        <v>0</v>
      </c>
      <c r="QF28" s="76">
        <f t="shared" si="735"/>
        <v>0</v>
      </c>
      <c r="QG28" s="76">
        <f t="shared" si="736"/>
        <v>0</v>
      </c>
      <c r="QH28" s="76">
        <f t="shared" si="737"/>
        <v>0</v>
      </c>
      <c r="QI28" s="76">
        <f t="shared" si="738"/>
        <v>0</v>
      </c>
      <c r="QJ28" s="76">
        <f t="shared" si="739"/>
        <v>0</v>
      </c>
      <c r="QK28" s="76">
        <f t="shared" si="740"/>
        <v>0</v>
      </c>
      <c r="QL28" s="76">
        <f t="shared" si="741"/>
        <v>0</v>
      </c>
      <c r="QM28" s="76">
        <f t="shared" si="742"/>
        <v>0</v>
      </c>
      <c r="QN28" s="76">
        <f t="shared" si="743"/>
        <v>0</v>
      </c>
      <c r="QO28" s="76">
        <f t="shared" si="744"/>
        <v>0</v>
      </c>
      <c r="QP28" s="76">
        <f t="shared" si="745"/>
        <v>0</v>
      </c>
      <c r="QQ28" s="76">
        <f t="shared" si="746"/>
        <v>0</v>
      </c>
      <c r="QR28" s="76">
        <f t="shared" si="747"/>
        <v>0</v>
      </c>
      <c r="QS28" s="76">
        <f t="shared" si="748"/>
        <v>0</v>
      </c>
      <c r="QT28" s="76">
        <f t="shared" si="749"/>
        <v>0</v>
      </c>
      <c r="QU28" s="76">
        <f t="shared" si="750"/>
        <v>0</v>
      </c>
      <c r="QV28" s="76">
        <f t="shared" si="751"/>
        <v>0</v>
      </c>
      <c r="QW28" s="76">
        <f t="shared" si="752"/>
        <v>0</v>
      </c>
      <c r="QX28" s="76">
        <f t="shared" si="753"/>
        <v>0</v>
      </c>
      <c r="QY28" s="76">
        <f t="shared" si="754"/>
        <v>0</v>
      </c>
      <c r="QZ28" s="76">
        <f t="shared" si="755"/>
        <v>0</v>
      </c>
      <c r="RA28" s="76">
        <f t="shared" si="756"/>
        <v>0</v>
      </c>
      <c r="RB28" s="76">
        <f t="shared" si="757"/>
        <v>0</v>
      </c>
      <c r="RC28" s="76">
        <f t="shared" si="758"/>
        <v>0</v>
      </c>
      <c r="RD28" s="76">
        <f t="shared" si="759"/>
        <v>0</v>
      </c>
      <c r="RE28" s="76">
        <f t="shared" si="760"/>
        <v>0</v>
      </c>
      <c r="RF28" s="76">
        <f t="shared" si="761"/>
        <v>0</v>
      </c>
      <c r="RG28" s="76">
        <f t="shared" si="762"/>
        <v>0</v>
      </c>
      <c r="RH28" s="76">
        <f t="shared" si="763"/>
        <v>0</v>
      </c>
      <c r="RI28" s="76">
        <f t="shared" si="764"/>
        <v>0</v>
      </c>
      <c r="RJ28" s="76">
        <f t="shared" si="765"/>
        <v>0</v>
      </c>
      <c r="RK28" s="76">
        <f t="shared" si="766"/>
        <v>0</v>
      </c>
      <c r="RL28" s="76">
        <f t="shared" si="767"/>
        <v>0</v>
      </c>
      <c r="RM28" s="76">
        <f t="shared" si="768"/>
        <v>0</v>
      </c>
      <c r="RN28" s="76">
        <f t="shared" si="769"/>
        <v>0</v>
      </c>
      <c r="RO28" s="76">
        <f t="shared" si="770"/>
        <v>0</v>
      </c>
      <c r="RP28" s="76">
        <f t="shared" si="771"/>
        <v>0</v>
      </c>
      <c r="RQ28" s="76">
        <f t="shared" si="772"/>
        <v>0</v>
      </c>
      <c r="RR28" s="76">
        <f t="shared" si="773"/>
        <v>0</v>
      </c>
      <c r="RS28" s="76">
        <f t="shared" si="774"/>
        <v>0</v>
      </c>
      <c r="RT28" s="76">
        <f t="shared" si="775"/>
        <v>0</v>
      </c>
      <c r="RU28" s="76">
        <f t="shared" si="776"/>
        <v>0</v>
      </c>
      <c r="RW28" s="115">
        <f t="shared" si="831"/>
        <v>0</v>
      </c>
      <c r="RX28" s="115">
        <f t="shared" si="777"/>
        <v>0</v>
      </c>
      <c r="RY28" s="115">
        <f t="shared" si="778"/>
        <v>0</v>
      </c>
      <c r="RZ28" s="115">
        <f t="shared" si="779"/>
        <v>0</v>
      </c>
      <c r="SA28" s="115">
        <f t="shared" si="780"/>
        <v>0</v>
      </c>
      <c r="SB28" s="115">
        <f t="shared" si="781"/>
        <v>0</v>
      </c>
      <c r="SC28" s="115">
        <f t="shared" si="782"/>
        <v>0</v>
      </c>
      <c r="SD28" s="115">
        <f t="shared" si="783"/>
        <v>0</v>
      </c>
      <c r="SE28" s="115">
        <f t="shared" si="784"/>
        <v>0</v>
      </c>
      <c r="SF28" s="115">
        <f t="shared" si="785"/>
        <v>0</v>
      </c>
      <c r="SG28" s="115">
        <f t="shared" si="786"/>
        <v>0</v>
      </c>
      <c r="SH28" s="115">
        <f t="shared" si="787"/>
        <v>0</v>
      </c>
      <c r="SI28" s="115">
        <f t="shared" si="788"/>
        <v>0</v>
      </c>
      <c r="SJ28" s="115">
        <f t="shared" si="789"/>
        <v>0</v>
      </c>
      <c r="SK28" s="115">
        <f t="shared" si="790"/>
        <v>0</v>
      </c>
      <c r="SL28" s="115">
        <f t="shared" si="791"/>
        <v>0</v>
      </c>
      <c r="SM28" s="115">
        <f t="shared" si="792"/>
        <v>0</v>
      </c>
      <c r="SN28" s="115">
        <f t="shared" si="793"/>
        <v>0</v>
      </c>
      <c r="SO28" s="115">
        <f t="shared" si="794"/>
        <v>0</v>
      </c>
      <c r="SP28" s="115">
        <f t="shared" si="795"/>
        <v>0</v>
      </c>
      <c r="SQ28" s="115">
        <f t="shared" si="796"/>
        <v>0</v>
      </c>
      <c r="SR28" s="115">
        <f t="shared" si="797"/>
        <v>0</v>
      </c>
      <c r="SS28" s="115">
        <f t="shared" si="798"/>
        <v>0</v>
      </c>
      <c r="ST28" s="115">
        <f t="shared" si="799"/>
        <v>0</v>
      </c>
      <c r="SU28" s="115">
        <f t="shared" si="800"/>
        <v>0</v>
      </c>
      <c r="SV28" s="115">
        <f t="shared" si="801"/>
        <v>0</v>
      </c>
      <c r="SW28" s="115">
        <f t="shared" si="802"/>
        <v>0</v>
      </c>
      <c r="SX28" s="115">
        <f t="shared" si="803"/>
        <v>0</v>
      </c>
      <c r="SY28" s="115">
        <f t="shared" si="804"/>
        <v>0</v>
      </c>
      <c r="SZ28" s="115">
        <f t="shared" si="805"/>
        <v>0</v>
      </c>
      <c r="TA28" s="115">
        <f t="shared" si="806"/>
        <v>0</v>
      </c>
      <c r="TB28" s="115">
        <f t="shared" si="807"/>
        <v>0</v>
      </c>
      <c r="TC28" s="115">
        <f t="shared" si="808"/>
        <v>0</v>
      </c>
      <c r="TD28" s="115">
        <f t="shared" si="809"/>
        <v>0</v>
      </c>
      <c r="TE28" s="115">
        <f t="shared" si="810"/>
        <v>0</v>
      </c>
      <c r="TF28" s="115">
        <f t="shared" si="811"/>
        <v>0</v>
      </c>
      <c r="TG28" s="115">
        <f t="shared" si="812"/>
        <v>0</v>
      </c>
      <c r="TH28" s="115">
        <f t="shared" si="813"/>
        <v>0</v>
      </c>
      <c r="TI28" s="115">
        <f t="shared" si="814"/>
        <v>0</v>
      </c>
      <c r="TJ28" s="115">
        <f t="shared" si="815"/>
        <v>0</v>
      </c>
      <c r="TK28" s="115">
        <f t="shared" si="816"/>
        <v>0</v>
      </c>
      <c r="TL28" s="115">
        <f t="shared" si="817"/>
        <v>0</v>
      </c>
      <c r="TM28" s="115">
        <f t="shared" si="818"/>
        <v>0</v>
      </c>
      <c r="TN28" s="115">
        <f t="shared" si="819"/>
        <v>0</v>
      </c>
      <c r="TO28" s="115">
        <f t="shared" si="820"/>
        <v>0</v>
      </c>
      <c r="TP28" s="115">
        <f t="shared" si="821"/>
        <v>0</v>
      </c>
      <c r="TQ28" s="115">
        <f t="shared" si="822"/>
        <v>0</v>
      </c>
      <c r="TR28" s="115">
        <f t="shared" si="823"/>
        <v>0</v>
      </c>
      <c r="TS28" s="115">
        <f t="shared" si="824"/>
        <v>0</v>
      </c>
      <c r="TT28" s="115">
        <f t="shared" si="825"/>
        <v>0</v>
      </c>
      <c r="TU28" s="115">
        <f t="shared" si="826"/>
        <v>0</v>
      </c>
      <c r="TV28" s="116">
        <f t="shared" si="832"/>
        <v>0</v>
      </c>
    </row>
    <row r="29" spans="1:542" x14ac:dyDescent="0.25">
      <c r="A29" s="68" t="str">
        <f t="shared" si="412"/>
        <v>Anteil 70/70 FN27 VN27</v>
      </c>
      <c r="B29" s="68">
        <f t="shared" si="833"/>
        <v>70</v>
      </c>
      <c r="C29" s="68">
        <f t="shared" si="827"/>
        <v>70</v>
      </c>
      <c r="D29" s="69">
        <v>27</v>
      </c>
      <c r="E29" s="69" t="s">
        <v>1536</v>
      </c>
      <c r="F29" s="68" t="str">
        <f t="shared" si="413"/>
        <v>Sehr geehrter Herr FN27</v>
      </c>
      <c r="H29" s="68" t="str">
        <f t="shared" si="414"/>
        <v>VN27</v>
      </c>
      <c r="J29" s="70" t="s">
        <v>1571</v>
      </c>
      <c r="K29" s="71" t="s">
        <v>1628</v>
      </c>
      <c r="M29" s="68" t="str">
        <f t="shared" si="415"/>
        <v>FN27</v>
      </c>
      <c r="N29" s="69">
        <v>9871</v>
      </c>
      <c r="O29" s="68" t="str">
        <f t="shared" si="416"/>
        <v>Seeboden</v>
      </c>
      <c r="Q29" s="72"/>
      <c r="S29" s="69" t="str">
        <f t="shared" si="828"/>
        <v>VN27.FN27@un.org</v>
      </c>
      <c r="V29" s="68" t="str">
        <f t="shared" si="417"/>
        <v xml:space="preserve">    </v>
      </c>
      <c r="Z29" s="71">
        <v>1</v>
      </c>
      <c r="AA29" s="80">
        <f t="shared" si="418"/>
        <v>0</v>
      </c>
      <c r="AB29" s="75">
        <f t="shared" si="829"/>
        <v>0</v>
      </c>
      <c r="AC29" s="76">
        <v>0</v>
      </c>
      <c r="AD29" s="76">
        <f t="shared" si="419"/>
        <v>0</v>
      </c>
      <c r="AE29" s="76">
        <f t="shared" si="420"/>
        <v>0</v>
      </c>
      <c r="AF29" s="76"/>
      <c r="AG29" s="76">
        <f t="shared" si="421"/>
        <v>0</v>
      </c>
      <c r="AH29" s="77">
        <f t="shared" si="422"/>
        <v>0</v>
      </c>
      <c r="AI29" s="75">
        <f t="shared" si="423"/>
        <v>0</v>
      </c>
      <c r="AJ29" s="123">
        <f t="shared" si="424"/>
        <v>0</v>
      </c>
      <c r="AK29" s="76">
        <f t="shared" si="425"/>
        <v>0</v>
      </c>
      <c r="AL29" s="76">
        <f t="shared" si="426"/>
        <v>0</v>
      </c>
      <c r="AM29" s="76"/>
      <c r="AN29" s="76">
        <f t="shared" si="427"/>
        <v>0</v>
      </c>
      <c r="AO29" s="77">
        <f t="shared" si="428"/>
        <v>0</v>
      </c>
      <c r="AP29" s="75">
        <f t="shared" si="429"/>
        <v>0</v>
      </c>
      <c r="AQ29" s="123">
        <f t="shared" si="430"/>
        <v>0</v>
      </c>
      <c r="AR29" s="76">
        <f t="shared" si="431"/>
        <v>0</v>
      </c>
      <c r="AS29" s="76">
        <f t="shared" si="432"/>
        <v>0</v>
      </c>
      <c r="AT29" s="76"/>
      <c r="AU29" s="76">
        <f t="shared" si="433"/>
        <v>0</v>
      </c>
      <c r="AV29" s="77">
        <f t="shared" si="434"/>
        <v>0</v>
      </c>
      <c r="AW29" s="75">
        <f t="shared" si="435"/>
        <v>0</v>
      </c>
      <c r="AX29" s="123">
        <f t="shared" si="436"/>
        <v>0</v>
      </c>
      <c r="AY29" s="76">
        <f t="shared" si="437"/>
        <v>0</v>
      </c>
      <c r="AZ29" s="76">
        <f t="shared" si="438"/>
        <v>0</v>
      </c>
      <c r="BA29" s="76"/>
      <c r="BB29" s="76">
        <f t="shared" si="439"/>
        <v>0</v>
      </c>
      <c r="BC29" s="77">
        <f t="shared" si="440"/>
        <v>0</v>
      </c>
      <c r="BD29" s="75">
        <f t="shared" si="441"/>
        <v>0</v>
      </c>
      <c r="BE29" s="123">
        <f t="shared" si="442"/>
        <v>0</v>
      </c>
      <c r="BF29" s="76">
        <f t="shared" si="443"/>
        <v>0</v>
      </c>
      <c r="BG29" s="76">
        <f t="shared" si="444"/>
        <v>0</v>
      </c>
      <c r="BH29" s="76"/>
      <c r="BI29" s="76">
        <f t="shared" si="445"/>
        <v>0</v>
      </c>
      <c r="BJ29" s="77">
        <f t="shared" si="446"/>
        <v>0</v>
      </c>
      <c r="BK29" s="75">
        <f t="shared" si="447"/>
        <v>0</v>
      </c>
      <c r="BL29" s="123">
        <f t="shared" si="448"/>
        <v>0</v>
      </c>
      <c r="BM29" s="76">
        <f t="shared" si="449"/>
        <v>0</v>
      </c>
      <c r="BN29" s="76">
        <f t="shared" si="450"/>
        <v>0</v>
      </c>
      <c r="BO29" s="76"/>
      <c r="BP29" s="76">
        <f t="shared" si="451"/>
        <v>0</v>
      </c>
      <c r="BQ29" s="77">
        <f t="shared" si="452"/>
        <v>0</v>
      </c>
      <c r="BR29" s="75">
        <f t="shared" si="453"/>
        <v>0</v>
      </c>
      <c r="BS29" s="123">
        <f t="shared" si="454"/>
        <v>0</v>
      </c>
      <c r="BT29" s="76">
        <f t="shared" si="455"/>
        <v>0</v>
      </c>
      <c r="BU29" s="76">
        <f t="shared" si="456"/>
        <v>0</v>
      </c>
      <c r="BV29" s="76"/>
      <c r="BW29" s="76">
        <f t="shared" si="457"/>
        <v>0</v>
      </c>
      <c r="BX29" s="77">
        <f t="shared" si="458"/>
        <v>0</v>
      </c>
      <c r="BY29" s="75">
        <f t="shared" si="459"/>
        <v>0</v>
      </c>
      <c r="BZ29" s="123">
        <f t="shared" si="460"/>
        <v>0</v>
      </c>
      <c r="CA29" s="76">
        <f t="shared" si="461"/>
        <v>0</v>
      </c>
      <c r="CB29" s="76">
        <f t="shared" si="462"/>
        <v>0</v>
      </c>
      <c r="CC29" s="76"/>
      <c r="CD29" s="76">
        <f t="shared" si="463"/>
        <v>0</v>
      </c>
      <c r="CE29" s="77">
        <f t="shared" si="464"/>
        <v>0</v>
      </c>
      <c r="CF29" s="75">
        <f t="shared" si="465"/>
        <v>0</v>
      </c>
      <c r="CG29" s="123">
        <f t="shared" si="466"/>
        <v>0</v>
      </c>
      <c r="CH29" s="76">
        <f t="shared" si="467"/>
        <v>0</v>
      </c>
      <c r="CI29" s="76">
        <f t="shared" si="468"/>
        <v>0</v>
      </c>
      <c r="CJ29" s="76"/>
      <c r="CK29" s="76">
        <f t="shared" si="469"/>
        <v>0</v>
      </c>
      <c r="CL29" s="77">
        <f t="shared" si="470"/>
        <v>0</v>
      </c>
      <c r="CM29" s="75">
        <f t="shared" si="471"/>
        <v>0</v>
      </c>
      <c r="CN29" s="123">
        <f t="shared" si="472"/>
        <v>0</v>
      </c>
      <c r="CO29" s="76">
        <f t="shared" si="473"/>
        <v>0</v>
      </c>
      <c r="CP29" s="76">
        <f t="shared" si="474"/>
        <v>0</v>
      </c>
      <c r="CQ29" s="76"/>
      <c r="CR29" s="76">
        <f t="shared" si="475"/>
        <v>0</v>
      </c>
      <c r="CS29" s="77">
        <f t="shared" si="476"/>
        <v>0</v>
      </c>
      <c r="CT29" s="75">
        <f t="shared" si="477"/>
        <v>0</v>
      </c>
      <c r="CU29" s="123">
        <f t="shared" si="478"/>
        <v>0</v>
      </c>
      <c r="CV29" s="76">
        <f t="shared" si="479"/>
        <v>0</v>
      </c>
      <c r="CW29" s="76">
        <f t="shared" si="480"/>
        <v>0</v>
      </c>
      <c r="CX29" s="76"/>
      <c r="CY29" s="76">
        <f t="shared" si="481"/>
        <v>0</v>
      </c>
      <c r="CZ29" s="77">
        <f t="shared" si="482"/>
        <v>0</v>
      </c>
      <c r="DA29" s="75">
        <f t="shared" si="483"/>
        <v>0</v>
      </c>
      <c r="DB29" s="123">
        <f t="shared" si="484"/>
        <v>0</v>
      </c>
      <c r="DC29" s="76">
        <f t="shared" si="485"/>
        <v>0</v>
      </c>
      <c r="DD29" s="76">
        <f t="shared" si="486"/>
        <v>0</v>
      </c>
      <c r="DE29" s="76"/>
      <c r="DF29" s="76">
        <f t="shared" si="487"/>
        <v>0</v>
      </c>
      <c r="DG29" s="77">
        <f t="shared" si="488"/>
        <v>0</v>
      </c>
      <c r="DH29" s="75">
        <f t="shared" si="489"/>
        <v>0</v>
      </c>
      <c r="DI29" s="123">
        <f t="shared" si="490"/>
        <v>0</v>
      </c>
      <c r="DJ29" s="76">
        <f t="shared" si="491"/>
        <v>0</v>
      </c>
      <c r="DK29" s="76">
        <f t="shared" si="492"/>
        <v>0</v>
      </c>
      <c r="DL29" s="76"/>
      <c r="DM29" s="76">
        <f t="shared" si="493"/>
        <v>0</v>
      </c>
      <c r="DN29" s="77">
        <f t="shared" si="494"/>
        <v>0</v>
      </c>
      <c r="DO29" s="75">
        <f t="shared" si="495"/>
        <v>0</v>
      </c>
      <c r="DP29" s="123">
        <f t="shared" si="496"/>
        <v>0</v>
      </c>
      <c r="DQ29" s="76">
        <f t="shared" si="497"/>
        <v>0</v>
      </c>
      <c r="DR29" s="76">
        <f t="shared" si="498"/>
        <v>0</v>
      </c>
      <c r="DS29" s="76"/>
      <c r="DT29" s="76">
        <f t="shared" si="499"/>
        <v>0</v>
      </c>
      <c r="DU29" s="77">
        <f t="shared" si="500"/>
        <v>0</v>
      </c>
      <c r="DV29" s="75">
        <f t="shared" si="501"/>
        <v>0</v>
      </c>
      <c r="DW29" s="76">
        <f t="shared" si="502"/>
        <v>0</v>
      </c>
      <c r="DX29" s="76">
        <f t="shared" si="503"/>
        <v>0</v>
      </c>
      <c r="DY29" s="76">
        <f t="shared" si="504"/>
        <v>0</v>
      </c>
      <c r="DZ29" s="76"/>
      <c r="EA29" s="76">
        <f t="shared" si="505"/>
        <v>0</v>
      </c>
      <c r="EB29" s="77">
        <f t="shared" si="506"/>
        <v>0</v>
      </c>
      <c r="EC29" s="75">
        <f t="shared" si="507"/>
        <v>0</v>
      </c>
      <c r="ED29" s="123">
        <f t="shared" si="508"/>
        <v>0</v>
      </c>
      <c r="EE29" s="76">
        <f t="shared" si="509"/>
        <v>0</v>
      </c>
      <c r="EF29" s="76">
        <f t="shared" si="510"/>
        <v>0</v>
      </c>
      <c r="EG29" s="76"/>
      <c r="EH29" s="76">
        <f t="shared" si="511"/>
        <v>0</v>
      </c>
      <c r="EI29" s="77">
        <f t="shared" si="512"/>
        <v>0</v>
      </c>
      <c r="EJ29" s="75">
        <f t="shared" si="513"/>
        <v>0</v>
      </c>
      <c r="EK29" s="123">
        <f t="shared" si="514"/>
        <v>0</v>
      </c>
      <c r="EL29" s="76">
        <f t="shared" si="515"/>
        <v>0</v>
      </c>
      <c r="EM29" s="76">
        <f t="shared" si="516"/>
        <v>0</v>
      </c>
      <c r="EN29" s="76"/>
      <c r="EO29" s="76">
        <f t="shared" si="517"/>
        <v>0</v>
      </c>
      <c r="EP29" s="77">
        <f t="shared" si="518"/>
        <v>0</v>
      </c>
      <c r="EQ29" s="75">
        <f t="shared" si="519"/>
        <v>0</v>
      </c>
      <c r="ER29" s="123">
        <f t="shared" si="520"/>
        <v>0</v>
      </c>
      <c r="ES29" s="76">
        <f t="shared" si="521"/>
        <v>0</v>
      </c>
      <c r="ET29" s="76">
        <f t="shared" si="522"/>
        <v>0</v>
      </c>
      <c r="EU29" s="76"/>
      <c r="EV29" s="76">
        <f t="shared" si="523"/>
        <v>0</v>
      </c>
      <c r="EW29" s="77">
        <f t="shared" si="524"/>
        <v>0</v>
      </c>
      <c r="EX29" s="75">
        <f t="shared" si="525"/>
        <v>0</v>
      </c>
      <c r="EY29" s="123">
        <f t="shared" si="526"/>
        <v>0</v>
      </c>
      <c r="EZ29" s="76">
        <f t="shared" si="527"/>
        <v>0</v>
      </c>
      <c r="FA29" s="76">
        <f t="shared" si="528"/>
        <v>0</v>
      </c>
      <c r="FB29" s="76"/>
      <c r="FC29" s="76">
        <f t="shared" si="529"/>
        <v>0</v>
      </c>
      <c r="FD29" s="77">
        <f t="shared" si="530"/>
        <v>0</v>
      </c>
      <c r="FE29" s="75">
        <f t="shared" si="531"/>
        <v>0</v>
      </c>
      <c r="FF29" s="123">
        <f t="shared" si="532"/>
        <v>0</v>
      </c>
      <c r="FG29" s="76">
        <f t="shared" si="533"/>
        <v>0</v>
      </c>
      <c r="FH29" s="76">
        <f t="shared" si="534"/>
        <v>0</v>
      </c>
      <c r="FI29" s="76"/>
      <c r="FJ29" s="76">
        <f t="shared" si="535"/>
        <v>0</v>
      </c>
      <c r="FK29" s="77">
        <f t="shared" si="536"/>
        <v>0</v>
      </c>
      <c r="FL29" s="75">
        <f t="shared" si="537"/>
        <v>0</v>
      </c>
      <c r="FM29" s="123">
        <f t="shared" si="538"/>
        <v>0</v>
      </c>
      <c r="FN29" s="76">
        <f t="shared" si="539"/>
        <v>0</v>
      </c>
      <c r="FO29" s="76">
        <f t="shared" si="540"/>
        <v>0</v>
      </c>
      <c r="FP29" s="76"/>
      <c r="FQ29" s="76">
        <f t="shared" si="541"/>
        <v>0</v>
      </c>
      <c r="FR29" s="77">
        <f t="shared" si="542"/>
        <v>0</v>
      </c>
      <c r="FS29" s="75">
        <f t="shared" si="543"/>
        <v>0</v>
      </c>
      <c r="FT29" s="123">
        <f t="shared" si="544"/>
        <v>0</v>
      </c>
      <c r="FU29" s="76">
        <f t="shared" si="545"/>
        <v>0</v>
      </c>
      <c r="FV29" s="76">
        <f t="shared" si="546"/>
        <v>0</v>
      </c>
      <c r="FW29" s="76"/>
      <c r="FX29" s="76">
        <f t="shared" si="547"/>
        <v>0</v>
      </c>
      <c r="FY29" s="77">
        <f t="shared" si="548"/>
        <v>0</v>
      </c>
      <c r="FZ29" s="75">
        <f t="shared" si="549"/>
        <v>0</v>
      </c>
      <c r="GA29" s="123">
        <f t="shared" si="550"/>
        <v>0</v>
      </c>
      <c r="GB29" s="76">
        <f t="shared" si="551"/>
        <v>0</v>
      </c>
      <c r="GC29" s="76">
        <f t="shared" si="552"/>
        <v>0</v>
      </c>
      <c r="GD29" s="76"/>
      <c r="GE29" s="76">
        <f t="shared" si="553"/>
        <v>0</v>
      </c>
      <c r="GF29" s="77">
        <f t="shared" si="554"/>
        <v>0</v>
      </c>
      <c r="GG29" s="75">
        <f t="shared" si="555"/>
        <v>0</v>
      </c>
      <c r="GH29" s="123">
        <f t="shared" si="556"/>
        <v>0</v>
      </c>
      <c r="GI29" s="76">
        <f t="shared" si="557"/>
        <v>0</v>
      </c>
      <c r="GJ29" s="76">
        <f t="shared" si="558"/>
        <v>0</v>
      </c>
      <c r="GK29" s="76"/>
      <c r="GL29" s="76">
        <f t="shared" si="559"/>
        <v>0</v>
      </c>
      <c r="GM29" s="77">
        <f t="shared" si="560"/>
        <v>0</v>
      </c>
      <c r="GN29" s="75">
        <f t="shared" si="561"/>
        <v>0</v>
      </c>
      <c r="GO29" s="123">
        <f t="shared" si="562"/>
        <v>0</v>
      </c>
      <c r="GP29" s="76">
        <f t="shared" si="563"/>
        <v>0</v>
      </c>
      <c r="GQ29" s="76">
        <f t="shared" si="564"/>
        <v>0</v>
      </c>
      <c r="GR29" s="76"/>
      <c r="GS29" s="76">
        <f t="shared" si="565"/>
        <v>0</v>
      </c>
      <c r="GT29" s="77">
        <f t="shared" si="566"/>
        <v>0</v>
      </c>
      <c r="GU29" s="75">
        <f t="shared" si="567"/>
        <v>0</v>
      </c>
      <c r="GV29" s="123">
        <f t="shared" si="568"/>
        <v>0</v>
      </c>
      <c r="GW29" s="76">
        <f t="shared" si="569"/>
        <v>0</v>
      </c>
      <c r="GX29" s="76">
        <f t="shared" si="570"/>
        <v>0</v>
      </c>
      <c r="GY29" s="76"/>
      <c r="GZ29" s="76">
        <f t="shared" si="571"/>
        <v>0</v>
      </c>
      <c r="HA29" s="77">
        <f t="shared" si="572"/>
        <v>0</v>
      </c>
      <c r="HB29" s="75">
        <f t="shared" si="573"/>
        <v>0</v>
      </c>
      <c r="HC29" s="123">
        <f t="shared" si="574"/>
        <v>0</v>
      </c>
      <c r="HD29" s="76">
        <f t="shared" si="575"/>
        <v>0</v>
      </c>
      <c r="HE29" s="76">
        <f t="shared" si="576"/>
        <v>0</v>
      </c>
      <c r="HF29" s="76"/>
      <c r="HG29" s="76">
        <f t="shared" si="577"/>
        <v>0</v>
      </c>
      <c r="HH29" s="77">
        <f t="shared" si="578"/>
        <v>0</v>
      </c>
      <c r="HI29" s="75">
        <f t="shared" si="579"/>
        <v>0</v>
      </c>
      <c r="HJ29" s="123">
        <f t="shared" si="580"/>
        <v>0</v>
      </c>
      <c r="HK29" s="76">
        <f t="shared" si="581"/>
        <v>0</v>
      </c>
      <c r="HL29" s="76">
        <f t="shared" si="582"/>
        <v>0</v>
      </c>
      <c r="HM29" s="76"/>
      <c r="HN29" s="76">
        <f t="shared" si="583"/>
        <v>0</v>
      </c>
      <c r="HO29" s="77">
        <f t="shared" si="584"/>
        <v>0</v>
      </c>
      <c r="HP29" s="75">
        <f t="shared" si="585"/>
        <v>0</v>
      </c>
      <c r="HQ29" s="123">
        <f t="shared" si="586"/>
        <v>0</v>
      </c>
      <c r="HR29" s="76">
        <f t="shared" si="587"/>
        <v>0</v>
      </c>
      <c r="HS29" s="76">
        <f t="shared" si="588"/>
        <v>0</v>
      </c>
      <c r="HT29" s="76"/>
      <c r="HU29" s="76">
        <f t="shared" si="589"/>
        <v>0</v>
      </c>
      <c r="HV29" s="77">
        <f t="shared" si="590"/>
        <v>0</v>
      </c>
      <c r="HW29" s="75">
        <f t="shared" si="591"/>
        <v>0</v>
      </c>
      <c r="HX29" s="123">
        <f t="shared" si="592"/>
        <v>0</v>
      </c>
      <c r="HY29" s="76">
        <f t="shared" si="593"/>
        <v>0</v>
      </c>
      <c r="HZ29" s="76">
        <f t="shared" si="594"/>
        <v>0</v>
      </c>
      <c r="IA29" s="76"/>
      <c r="IB29" s="76">
        <f t="shared" si="595"/>
        <v>0</v>
      </c>
      <c r="IC29" s="77">
        <f t="shared" si="596"/>
        <v>0</v>
      </c>
      <c r="ID29" s="75">
        <f t="shared" si="597"/>
        <v>0</v>
      </c>
      <c r="IE29" s="123">
        <f t="shared" si="598"/>
        <v>0</v>
      </c>
      <c r="IF29" s="76">
        <f t="shared" si="599"/>
        <v>0</v>
      </c>
      <c r="IG29" s="76">
        <f t="shared" si="600"/>
        <v>0</v>
      </c>
      <c r="IH29" s="76"/>
      <c r="II29" s="76">
        <f t="shared" si="601"/>
        <v>0</v>
      </c>
      <c r="IJ29" s="77">
        <f t="shared" si="602"/>
        <v>0</v>
      </c>
      <c r="IK29" s="75">
        <f t="shared" si="603"/>
        <v>0</v>
      </c>
      <c r="IL29" s="123">
        <f t="shared" si="604"/>
        <v>0</v>
      </c>
      <c r="IM29" s="76">
        <f t="shared" si="605"/>
        <v>0</v>
      </c>
      <c r="IN29" s="76">
        <f t="shared" si="606"/>
        <v>0</v>
      </c>
      <c r="IO29" s="76"/>
      <c r="IP29" s="76">
        <f t="shared" si="607"/>
        <v>0</v>
      </c>
      <c r="IQ29" s="77">
        <f t="shared" si="608"/>
        <v>0</v>
      </c>
      <c r="IR29" s="75">
        <f t="shared" si="609"/>
        <v>0</v>
      </c>
      <c r="IS29" s="123">
        <f t="shared" si="610"/>
        <v>0</v>
      </c>
      <c r="IT29" s="76">
        <f t="shared" si="611"/>
        <v>0</v>
      </c>
      <c r="IU29" s="76">
        <f t="shared" si="612"/>
        <v>0</v>
      </c>
      <c r="IV29" s="76"/>
      <c r="IW29" s="76">
        <f t="shared" si="613"/>
        <v>0</v>
      </c>
      <c r="IX29" s="77">
        <f t="shared" si="614"/>
        <v>0</v>
      </c>
      <c r="IY29" s="75">
        <f t="shared" si="615"/>
        <v>0</v>
      </c>
      <c r="IZ29" s="123">
        <f t="shared" si="616"/>
        <v>0</v>
      </c>
      <c r="JA29" s="76">
        <f t="shared" si="617"/>
        <v>0</v>
      </c>
      <c r="JB29" s="76">
        <f t="shared" si="618"/>
        <v>0</v>
      </c>
      <c r="JC29" s="76"/>
      <c r="JD29" s="76">
        <f t="shared" si="619"/>
        <v>0</v>
      </c>
      <c r="JE29" s="77">
        <f t="shared" si="620"/>
        <v>0</v>
      </c>
      <c r="JF29" s="75">
        <f t="shared" si="621"/>
        <v>0</v>
      </c>
      <c r="JG29" s="123">
        <f t="shared" si="622"/>
        <v>0</v>
      </c>
      <c r="JH29" s="76">
        <f t="shared" si="623"/>
        <v>0</v>
      </c>
      <c r="JI29" s="76">
        <f t="shared" si="624"/>
        <v>0</v>
      </c>
      <c r="JJ29" s="76"/>
      <c r="JK29" s="76">
        <f t="shared" si="625"/>
        <v>0</v>
      </c>
      <c r="JL29" s="77">
        <f t="shared" si="626"/>
        <v>0</v>
      </c>
      <c r="JM29" s="75">
        <f t="shared" si="627"/>
        <v>0</v>
      </c>
      <c r="JN29" s="123">
        <f t="shared" si="628"/>
        <v>0</v>
      </c>
      <c r="JO29" s="76">
        <f t="shared" si="629"/>
        <v>0</v>
      </c>
      <c r="JP29" s="76">
        <f t="shared" si="630"/>
        <v>0</v>
      </c>
      <c r="JQ29" s="76"/>
      <c r="JR29" s="76">
        <f t="shared" si="631"/>
        <v>0</v>
      </c>
      <c r="JS29" s="77">
        <f t="shared" si="632"/>
        <v>0</v>
      </c>
      <c r="JT29" s="75">
        <f t="shared" si="633"/>
        <v>0</v>
      </c>
      <c r="JU29" s="123">
        <f t="shared" si="634"/>
        <v>0</v>
      </c>
      <c r="JV29" s="76">
        <f t="shared" si="635"/>
        <v>0</v>
      </c>
      <c r="JW29" s="76">
        <f t="shared" si="636"/>
        <v>0</v>
      </c>
      <c r="JX29" s="76"/>
      <c r="JY29" s="76">
        <f t="shared" si="637"/>
        <v>0</v>
      </c>
      <c r="JZ29" s="77">
        <f t="shared" si="638"/>
        <v>0</v>
      </c>
      <c r="KA29" s="75">
        <f t="shared" si="639"/>
        <v>0</v>
      </c>
      <c r="KB29" s="123">
        <f t="shared" si="640"/>
        <v>0</v>
      </c>
      <c r="KC29" s="76">
        <f t="shared" si="641"/>
        <v>0</v>
      </c>
      <c r="KD29" s="76">
        <f t="shared" si="642"/>
        <v>0</v>
      </c>
      <c r="KE29" s="76"/>
      <c r="KF29" s="76">
        <f t="shared" si="643"/>
        <v>0</v>
      </c>
      <c r="KG29" s="77">
        <f t="shared" si="644"/>
        <v>0</v>
      </c>
      <c r="KH29" s="75">
        <f t="shared" si="645"/>
        <v>0</v>
      </c>
      <c r="KI29" s="123">
        <f t="shared" si="646"/>
        <v>0</v>
      </c>
      <c r="KJ29" s="76">
        <f t="shared" si="647"/>
        <v>0</v>
      </c>
      <c r="KK29" s="76">
        <f t="shared" si="648"/>
        <v>0</v>
      </c>
      <c r="KL29" s="76"/>
      <c r="KM29" s="76">
        <f t="shared" si="649"/>
        <v>0</v>
      </c>
      <c r="KN29" s="77">
        <f t="shared" si="650"/>
        <v>0</v>
      </c>
      <c r="KO29" s="75">
        <f t="shared" si="651"/>
        <v>0</v>
      </c>
      <c r="KP29" s="123">
        <f t="shared" si="652"/>
        <v>0</v>
      </c>
      <c r="KQ29" s="76">
        <f t="shared" si="653"/>
        <v>0</v>
      </c>
      <c r="KR29" s="76">
        <f t="shared" si="654"/>
        <v>0</v>
      </c>
      <c r="KS29" s="76"/>
      <c r="KT29" s="76">
        <f t="shared" si="655"/>
        <v>0</v>
      </c>
      <c r="KU29" s="77">
        <f t="shared" si="656"/>
        <v>0</v>
      </c>
      <c r="KV29" s="75">
        <f t="shared" si="657"/>
        <v>0</v>
      </c>
      <c r="KW29" s="123">
        <f t="shared" si="658"/>
        <v>0</v>
      </c>
      <c r="KX29" s="76">
        <f t="shared" si="659"/>
        <v>0</v>
      </c>
      <c r="KY29" s="76">
        <f t="shared" si="660"/>
        <v>0</v>
      </c>
      <c r="KZ29" s="76"/>
      <c r="LA29" s="76">
        <f t="shared" si="661"/>
        <v>0</v>
      </c>
      <c r="LB29" s="77">
        <f t="shared" si="662"/>
        <v>0</v>
      </c>
      <c r="LC29" s="75">
        <f t="shared" si="663"/>
        <v>0</v>
      </c>
      <c r="LD29" s="123">
        <f t="shared" si="664"/>
        <v>0</v>
      </c>
      <c r="LE29" s="76">
        <f t="shared" si="665"/>
        <v>0</v>
      </c>
      <c r="LF29" s="76">
        <f t="shared" si="666"/>
        <v>0</v>
      </c>
      <c r="LG29" s="76"/>
      <c r="LH29" s="76">
        <f t="shared" si="667"/>
        <v>0</v>
      </c>
      <c r="LI29" s="77">
        <f t="shared" si="668"/>
        <v>0</v>
      </c>
      <c r="LJ29" s="75">
        <f t="shared" si="669"/>
        <v>0</v>
      </c>
      <c r="LK29" s="123">
        <f t="shared" si="670"/>
        <v>0</v>
      </c>
      <c r="LL29" s="76">
        <f t="shared" si="671"/>
        <v>0</v>
      </c>
      <c r="LM29" s="76">
        <f t="shared" si="672"/>
        <v>0</v>
      </c>
      <c r="LN29" s="76"/>
      <c r="LO29" s="76">
        <f t="shared" si="673"/>
        <v>0</v>
      </c>
      <c r="LP29" s="77">
        <f t="shared" si="674"/>
        <v>0</v>
      </c>
      <c r="LQ29" s="75">
        <f t="shared" si="675"/>
        <v>0</v>
      </c>
      <c r="LR29" s="123">
        <f t="shared" si="676"/>
        <v>0</v>
      </c>
      <c r="LS29" s="76">
        <f t="shared" si="677"/>
        <v>0</v>
      </c>
      <c r="LT29" s="76">
        <f t="shared" si="678"/>
        <v>0</v>
      </c>
      <c r="LU29" s="76"/>
      <c r="LV29" s="76">
        <f t="shared" si="679"/>
        <v>0</v>
      </c>
      <c r="LW29" s="77">
        <f t="shared" si="680"/>
        <v>0</v>
      </c>
      <c r="LX29" s="75">
        <f t="shared" si="681"/>
        <v>0</v>
      </c>
      <c r="LY29" s="123">
        <f t="shared" si="682"/>
        <v>0</v>
      </c>
      <c r="LZ29" s="76">
        <f t="shared" si="683"/>
        <v>0</v>
      </c>
      <c r="MA29" s="76">
        <f t="shared" si="684"/>
        <v>0</v>
      </c>
      <c r="MB29" s="76"/>
      <c r="MC29" s="76">
        <f t="shared" si="685"/>
        <v>0</v>
      </c>
      <c r="MD29" s="77">
        <f t="shared" si="686"/>
        <v>0</v>
      </c>
      <c r="ME29" s="75">
        <f t="shared" si="687"/>
        <v>0</v>
      </c>
      <c r="MF29" s="123">
        <f t="shared" si="688"/>
        <v>0</v>
      </c>
      <c r="MG29" s="76">
        <f t="shared" si="689"/>
        <v>0</v>
      </c>
      <c r="MH29" s="76">
        <f t="shared" si="690"/>
        <v>0</v>
      </c>
      <c r="MI29" s="76"/>
      <c r="MJ29" s="76">
        <f t="shared" si="691"/>
        <v>0</v>
      </c>
      <c r="MK29" s="77">
        <f t="shared" si="692"/>
        <v>0</v>
      </c>
      <c r="ML29" s="75">
        <f t="shared" si="693"/>
        <v>0</v>
      </c>
      <c r="MM29" s="123">
        <f t="shared" si="694"/>
        <v>0</v>
      </c>
      <c r="MN29" s="76">
        <f t="shared" si="695"/>
        <v>0</v>
      </c>
      <c r="MO29" s="76">
        <f t="shared" si="696"/>
        <v>0</v>
      </c>
      <c r="MP29" s="76"/>
      <c r="MQ29" s="76">
        <f t="shared" si="697"/>
        <v>0</v>
      </c>
      <c r="MR29" s="77">
        <f t="shared" si="698"/>
        <v>0</v>
      </c>
      <c r="MS29" s="75">
        <f t="shared" si="699"/>
        <v>0</v>
      </c>
      <c r="MT29" s="123">
        <f t="shared" si="700"/>
        <v>0</v>
      </c>
      <c r="MU29" s="76">
        <f t="shared" si="701"/>
        <v>0</v>
      </c>
      <c r="MV29" s="76">
        <f t="shared" si="702"/>
        <v>0</v>
      </c>
      <c r="MW29" s="76"/>
      <c r="MX29" s="76">
        <f t="shared" si="703"/>
        <v>0</v>
      </c>
      <c r="MY29" s="77">
        <f t="shared" si="704"/>
        <v>0</v>
      </c>
      <c r="MZ29" s="75">
        <f t="shared" si="705"/>
        <v>0</v>
      </c>
      <c r="NA29" s="123">
        <f t="shared" si="706"/>
        <v>0</v>
      </c>
      <c r="NB29" s="76">
        <f t="shared" si="707"/>
        <v>0</v>
      </c>
      <c r="NC29" s="76">
        <f t="shared" si="708"/>
        <v>0</v>
      </c>
      <c r="ND29" s="76"/>
      <c r="NE29" s="76">
        <f t="shared" si="709"/>
        <v>0</v>
      </c>
      <c r="NF29" s="77">
        <f t="shared" si="710"/>
        <v>0</v>
      </c>
      <c r="NG29" s="75">
        <f t="shared" si="711"/>
        <v>0</v>
      </c>
      <c r="NH29" s="123">
        <f t="shared" si="712"/>
        <v>0</v>
      </c>
      <c r="NI29" s="76">
        <f t="shared" si="713"/>
        <v>0</v>
      </c>
      <c r="NJ29" s="76">
        <f t="shared" si="714"/>
        <v>0</v>
      </c>
      <c r="NK29" s="76"/>
      <c r="NL29" s="76">
        <f t="shared" si="715"/>
        <v>0</v>
      </c>
      <c r="NM29" s="77">
        <f t="shared" si="716"/>
        <v>0</v>
      </c>
      <c r="NN29" s="75">
        <f t="shared" si="717"/>
        <v>0</v>
      </c>
      <c r="NO29" s="123">
        <f t="shared" si="718"/>
        <v>0</v>
      </c>
      <c r="NP29" s="76">
        <f t="shared" si="719"/>
        <v>0</v>
      </c>
      <c r="NQ29" s="76">
        <f t="shared" si="720"/>
        <v>0</v>
      </c>
      <c r="NR29" s="76"/>
      <c r="NS29" s="76">
        <f t="shared" si="721"/>
        <v>0</v>
      </c>
      <c r="NT29" s="77">
        <f t="shared" si="722"/>
        <v>0</v>
      </c>
      <c r="NU29" s="72"/>
      <c r="NV29" s="123">
        <f t="shared" si="838"/>
        <v>0</v>
      </c>
      <c r="NW29" s="123">
        <f t="shared" si="838"/>
        <v>0</v>
      </c>
      <c r="NX29" s="123">
        <f t="shared" si="838"/>
        <v>0</v>
      </c>
      <c r="NY29" s="123">
        <f t="shared" si="838"/>
        <v>0</v>
      </c>
      <c r="NZ29" s="123">
        <f t="shared" si="838"/>
        <v>0</v>
      </c>
      <c r="OA29" s="123">
        <f t="shared" si="838"/>
        <v>0</v>
      </c>
      <c r="OB29" s="123">
        <f t="shared" si="838"/>
        <v>0</v>
      </c>
      <c r="OC29" s="123">
        <f t="shared" si="838"/>
        <v>0</v>
      </c>
      <c r="OD29" s="123">
        <f t="shared" si="838"/>
        <v>0</v>
      </c>
      <c r="OE29" s="123">
        <f t="shared" si="838"/>
        <v>0</v>
      </c>
      <c r="OF29" s="123">
        <f t="shared" si="839"/>
        <v>0</v>
      </c>
      <c r="OG29" s="123">
        <f t="shared" si="839"/>
        <v>0</v>
      </c>
      <c r="OH29" s="123">
        <f t="shared" si="839"/>
        <v>0</v>
      </c>
      <c r="OI29" s="123">
        <f t="shared" si="839"/>
        <v>0</v>
      </c>
      <c r="OJ29" s="123">
        <f t="shared" si="839"/>
        <v>0</v>
      </c>
      <c r="OK29" s="123">
        <f t="shared" si="839"/>
        <v>0</v>
      </c>
      <c r="OL29" s="123">
        <f t="shared" si="839"/>
        <v>0</v>
      </c>
      <c r="OM29" s="123">
        <f t="shared" si="839"/>
        <v>0</v>
      </c>
      <c r="ON29" s="123">
        <f t="shared" si="839"/>
        <v>0</v>
      </c>
      <c r="OO29" s="123">
        <f t="shared" si="839"/>
        <v>0</v>
      </c>
      <c r="OP29" s="123">
        <f t="shared" si="839"/>
        <v>0</v>
      </c>
      <c r="OQ29" s="123">
        <f t="shared" ref="OQ29:PT29" si="840">INDEX(Rueckzahlungsmatrix,$D29,7*OQ$1-1)</f>
        <v>0</v>
      </c>
      <c r="OR29" s="123">
        <f t="shared" si="840"/>
        <v>0</v>
      </c>
      <c r="OS29" s="123">
        <f t="shared" si="840"/>
        <v>0</v>
      </c>
      <c r="OT29" s="123">
        <f t="shared" si="840"/>
        <v>0</v>
      </c>
      <c r="OU29" s="123">
        <f t="shared" si="840"/>
        <v>0</v>
      </c>
      <c r="OV29" s="123">
        <f t="shared" si="840"/>
        <v>0</v>
      </c>
      <c r="OW29" s="123">
        <f t="shared" si="840"/>
        <v>0</v>
      </c>
      <c r="OX29" s="123">
        <f t="shared" si="840"/>
        <v>0</v>
      </c>
      <c r="OY29" s="123">
        <f t="shared" si="840"/>
        <v>0</v>
      </c>
      <c r="OZ29" s="123">
        <f t="shared" si="840"/>
        <v>0</v>
      </c>
      <c r="PA29" s="123">
        <f t="shared" si="840"/>
        <v>0</v>
      </c>
      <c r="PB29" s="123">
        <f t="shared" si="840"/>
        <v>0</v>
      </c>
      <c r="PC29" s="123">
        <f t="shared" si="840"/>
        <v>0</v>
      </c>
      <c r="PD29" s="123">
        <f t="shared" si="840"/>
        <v>0</v>
      </c>
      <c r="PE29" s="123">
        <f t="shared" si="840"/>
        <v>0</v>
      </c>
      <c r="PF29" s="123">
        <f t="shared" si="840"/>
        <v>0</v>
      </c>
      <c r="PG29" s="123">
        <f t="shared" si="840"/>
        <v>0</v>
      </c>
      <c r="PH29" s="123">
        <f t="shared" si="840"/>
        <v>0</v>
      </c>
      <c r="PI29" s="123">
        <f t="shared" si="840"/>
        <v>0</v>
      </c>
      <c r="PJ29" s="123">
        <f t="shared" si="840"/>
        <v>0</v>
      </c>
      <c r="PK29" s="123">
        <f t="shared" si="840"/>
        <v>0</v>
      </c>
      <c r="PL29" s="123">
        <f t="shared" si="840"/>
        <v>0</v>
      </c>
      <c r="PM29" s="123">
        <f t="shared" si="840"/>
        <v>0</v>
      </c>
      <c r="PN29" s="123">
        <f t="shared" si="840"/>
        <v>0</v>
      </c>
      <c r="PO29" s="123">
        <f t="shared" si="840"/>
        <v>0</v>
      </c>
      <c r="PP29" s="123">
        <f t="shared" si="840"/>
        <v>0</v>
      </c>
      <c r="PQ29" s="123">
        <f t="shared" si="840"/>
        <v>0</v>
      </c>
      <c r="PR29" s="123">
        <f t="shared" si="840"/>
        <v>0</v>
      </c>
      <c r="PS29" s="123">
        <f t="shared" si="840"/>
        <v>0</v>
      </c>
      <c r="PT29" s="123">
        <f t="shared" si="840"/>
        <v>0</v>
      </c>
      <c r="PU29" s="116">
        <f t="shared" si="830"/>
        <v>0</v>
      </c>
      <c r="PV29" s="116"/>
      <c r="PW29" s="76">
        <f t="shared" si="726"/>
        <v>0</v>
      </c>
      <c r="PX29" s="76">
        <f t="shared" si="727"/>
        <v>0</v>
      </c>
      <c r="PY29" s="76">
        <f t="shared" si="728"/>
        <v>0</v>
      </c>
      <c r="PZ29" s="76">
        <f t="shared" si="729"/>
        <v>0</v>
      </c>
      <c r="QA29" s="76">
        <f t="shared" si="730"/>
        <v>0</v>
      </c>
      <c r="QB29" s="76">
        <f t="shared" si="731"/>
        <v>0</v>
      </c>
      <c r="QC29" s="76">
        <f t="shared" si="732"/>
        <v>0</v>
      </c>
      <c r="QD29" s="76">
        <f t="shared" si="733"/>
        <v>0</v>
      </c>
      <c r="QE29" s="76">
        <f t="shared" si="734"/>
        <v>0</v>
      </c>
      <c r="QF29" s="76">
        <f t="shared" si="735"/>
        <v>0</v>
      </c>
      <c r="QG29" s="76">
        <f t="shared" si="736"/>
        <v>0</v>
      </c>
      <c r="QH29" s="76">
        <f t="shared" si="737"/>
        <v>0</v>
      </c>
      <c r="QI29" s="76">
        <f t="shared" si="738"/>
        <v>0</v>
      </c>
      <c r="QJ29" s="76">
        <f t="shared" si="739"/>
        <v>0</v>
      </c>
      <c r="QK29" s="76">
        <f t="shared" si="740"/>
        <v>0</v>
      </c>
      <c r="QL29" s="76">
        <f t="shared" si="741"/>
        <v>0</v>
      </c>
      <c r="QM29" s="76">
        <f t="shared" si="742"/>
        <v>0</v>
      </c>
      <c r="QN29" s="76">
        <f t="shared" si="743"/>
        <v>0</v>
      </c>
      <c r="QO29" s="76">
        <f t="shared" si="744"/>
        <v>0</v>
      </c>
      <c r="QP29" s="76">
        <f t="shared" si="745"/>
        <v>0</v>
      </c>
      <c r="QQ29" s="76">
        <f t="shared" si="746"/>
        <v>0</v>
      </c>
      <c r="QR29" s="76">
        <f t="shared" si="747"/>
        <v>0</v>
      </c>
      <c r="QS29" s="76">
        <f t="shared" si="748"/>
        <v>0</v>
      </c>
      <c r="QT29" s="76">
        <f t="shared" si="749"/>
        <v>0</v>
      </c>
      <c r="QU29" s="76">
        <f t="shared" si="750"/>
        <v>0</v>
      </c>
      <c r="QV29" s="76">
        <f t="shared" si="751"/>
        <v>0</v>
      </c>
      <c r="QW29" s="76">
        <f t="shared" si="752"/>
        <v>0</v>
      </c>
      <c r="QX29" s="76">
        <f t="shared" si="753"/>
        <v>0</v>
      </c>
      <c r="QY29" s="76">
        <f t="shared" si="754"/>
        <v>0</v>
      </c>
      <c r="QZ29" s="76">
        <f t="shared" si="755"/>
        <v>0</v>
      </c>
      <c r="RA29" s="76">
        <f t="shared" si="756"/>
        <v>0</v>
      </c>
      <c r="RB29" s="76">
        <f t="shared" si="757"/>
        <v>0</v>
      </c>
      <c r="RC29" s="76">
        <f t="shared" si="758"/>
        <v>0</v>
      </c>
      <c r="RD29" s="76">
        <f t="shared" si="759"/>
        <v>0</v>
      </c>
      <c r="RE29" s="76">
        <f t="shared" si="760"/>
        <v>0</v>
      </c>
      <c r="RF29" s="76">
        <f t="shared" si="761"/>
        <v>0</v>
      </c>
      <c r="RG29" s="76">
        <f t="shared" si="762"/>
        <v>0</v>
      </c>
      <c r="RH29" s="76">
        <f t="shared" si="763"/>
        <v>0</v>
      </c>
      <c r="RI29" s="76">
        <f t="shared" si="764"/>
        <v>0</v>
      </c>
      <c r="RJ29" s="76">
        <f t="shared" si="765"/>
        <v>0</v>
      </c>
      <c r="RK29" s="76">
        <f t="shared" si="766"/>
        <v>0</v>
      </c>
      <c r="RL29" s="76">
        <f t="shared" si="767"/>
        <v>0</v>
      </c>
      <c r="RM29" s="76">
        <f t="shared" si="768"/>
        <v>0</v>
      </c>
      <c r="RN29" s="76">
        <f t="shared" si="769"/>
        <v>0</v>
      </c>
      <c r="RO29" s="76">
        <f t="shared" si="770"/>
        <v>0</v>
      </c>
      <c r="RP29" s="76">
        <f t="shared" si="771"/>
        <v>0</v>
      </c>
      <c r="RQ29" s="76">
        <f t="shared" si="772"/>
        <v>0</v>
      </c>
      <c r="RR29" s="76">
        <f t="shared" si="773"/>
        <v>0</v>
      </c>
      <c r="RS29" s="76">
        <f t="shared" si="774"/>
        <v>0</v>
      </c>
      <c r="RT29" s="76">
        <f t="shared" si="775"/>
        <v>0</v>
      </c>
      <c r="RU29" s="76">
        <f t="shared" si="776"/>
        <v>0</v>
      </c>
      <c r="RW29" s="122">
        <f t="shared" si="831"/>
        <v>0</v>
      </c>
      <c r="RX29" s="122">
        <f t="shared" si="777"/>
        <v>0</v>
      </c>
      <c r="RY29" s="122">
        <f t="shared" si="778"/>
        <v>0</v>
      </c>
      <c r="RZ29" s="122">
        <f t="shared" si="779"/>
        <v>0</v>
      </c>
      <c r="SA29" s="122">
        <f t="shared" si="780"/>
        <v>0</v>
      </c>
      <c r="SB29" s="122">
        <f t="shared" si="781"/>
        <v>0</v>
      </c>
      <c r="SC29" s="122">
        <f t="shared" si="782"/>
        <v>0</v>
      </c>
      <c r="SD29" s="122">
        <f t="shared" si="783"/>
        <v>0</v>
      </c>
      <c r="SE29" s="122">
        <f t="shared" si="784"/>
        <v>0</v>
      </c>
      <c r="SF29" s="122">
        <f t="shared" si="785"/>
        <v>0</v>
      </c>
      <c r="SG29" s="122">
        <f t="shared" si="786"/>
        <v>0</v>
      </c>
      <c r="SH29" s="122">
        <f t="shared" si="787"/>
        <v>0</v>
      </c>
      <c r="SI29" s="122">
        <f t="shared" si="788"/>
        <v>0</v>
      </c>
      <c r="SJ29" s="122">
        <f t="shared" si="789"/>
        <v>0</v>
      </c>
      <c r="SK29" s="122">
        <f t="shared" si="790"/>
        <v>0</v>
      </c>
      <c r="SL29" s="122">
        <f t="shared" si="791"/>
        <v>0</v>
      </c>
      <c r="SM29" s="122">
        <f t="shared" si="792"/>
        <v>0</v>
      </c>
      <c r="SN29" s="122">
        <f t="shared" si="793"/>
        <v>0</v>
      </c>
      <c r="SO29" s="122">
        <f t="shared" si="794"/>
        <v>0</v>
      </c>
      <c r="SP29" s="122">
        <f t="shared" si="795"/>
        <v>0</v>
      </c>
      <c r="SQ29" s="122">
        <f t="shared" si="796"/>
        <v>0</v>
      </c>
      <c r="SR29" s="122">
        <f t="shared" si="797"/>
        <v>0</v>
      </c>
      <c r="SS29" s="122">
        <f t="shared" si="798"/>
        <v>0</v>
      </c>
      <c r="ST29" s="122">
        <f t="shared" si="799"/>
        <v>0</v>
      </c>
      <c r="SU29" s="122">
        <f t="shared" si="800"/>
        <v>0</v>
      </c>
      <c r="SV29" s="122">
        <f t="shared" si="801"/>
        <v>0</v>
      </c>
      <c r="SW29" s="122">
        <f t="shared" si="802"/>
        <v>0</v>
      </c>
      <c r="SX29" s="122">
        <f t="shared" si="803"/>
        <v>0</v>
      </c>
      <c r="SY29" s="122">
        <f t="shared" si="804"/>
        <v>0</v>
      </c>
      <c r="SZ29" s="122">
        <f t="shared" si="805"/>
        <v>0</v>
      </c>
      <c r="TA29" s="122">
        <f t="shared" si="806"/>
        <v>0</v>
      </c>
      <c r="TB29" s="122">
        <f t="shared" si="807"/>
        <v>0</v>
      </c>
      <c r="TC29" s="122">
        <f t="shared" si="808"/>
        <v>0</v>
      </c>
      <c r="TD29" s="122">
        <f t="shared" si="809"/>
        <v>0</v>
      </c>
      <c r="TE29" s="122">
        <f t="shared" si="810"/>
        <v>0</v>
      </c>
      <c r="TF29" s="122">
        <f t="shared" si="811"/>
        <v>0</v>
      </c>
      <c r="TG29" s="122">
        <f t="shared" si="812"/>
        <v>0</v>
      </c>
      <c r="TH29" s="122">
        <f t="shared" si="813"/>
        <v>0</v>
      </c>
      <c r="TI29" s="122">
        <f t="shared" si="814"/>
        <v>0</v>
      </c>
      <c r="TJ29" s="122">
        <f t="shared" si="815"/>
        <v>0</v>
      </c>
      <c r="TK29" s="122">
        <f t="shared" si="816"/>
        <v>0</v>
      </c>
      <c r="TL29" s="122">
        <f t="shared" si="817"/>
        <v>0</v>
      </c>
      <c r="TM29" s="122">
        <f t="shared" si="818"/>
        <v>0</v>
      </c>
      <c r="TN29" s="122">
        <f t="shared" si="819"/>
        <v>0</v>
      </c>
      <c r="TO29" s="122">
        <f t="shared" si="820"/>
        <v>0</v>
      </c>
      <c r="TP29" s="122">
        <f t="shared" si="821"/>
        <v>0</v>
      </c>
      <c r="TQ29" s="122">
        <f t="shared" si="822"/>
        <v>0</v>
      </c>
      <c r="TR29" s="122">
        <f t="shared" si="823"/>
        <v>0</v>
      </c>
      <c r="TS29" s="122">
        <f t="shared" si="824"/>
        <v>0</v>
      </c>
      <c r="TT29" s="122">
        <f t="shared" si="825"/>
        <v>0</v>
      </c>
      <c r="TU29" s="122">
        <f t="shared" si="826"/>
        <v>0</v>
      </c>
      <c r="TV29" s="116">
        <f t="shared" si="832"/>
        <v>0</v>
      </c>
    </row>
    <row r="30" spans="1:542" x14ac:dyDescent="0.25">
      <c r="V30" s="68" t="str">
        <f t="shared" si="417"/>
        <v xml:space="preserve">    </v>
      </c>
      <c r="Z30" s="81">
        <f>SUM(Z3:Z29)</f>
        <v>70</v>
      </c>
      <c r="AA30" s="74">
        <f t="shared" ref="AA30:AM30" si="841">SUM(AA3:AA29)</f>
        <v>0</v>
      </c>
      <c r="AB30" s="82">
        <f t="shared" si="841"/>
        <v>0</v>
      </c>
      <c r="AC30" s="83">
        <f t="shared" si="841"/>
        <v>0</v>
      </c>
      <c r="AD30" s="83">
        <f t="shared" si="841"/>
        <v>0</v>
      </c>
      <c r="AE30" s="83">
        <f t="shared" si="841"/>
        <v>0</v>
      </c>
      <c r="AF30" s="83">
        <f t="shared" si="841"/>
        <v>0</v>
      </c>
      <c r="AG30" s="83">
        <f t="shared" si="841"/>
        <v>0</v>
      </c>
      <c r="AH30" s="94">
        <f t="shared" si="841"/>
        <v>0</v>
      </c>
      <c r="AI30" s="82">
        <f t="shared" si="841"/>
        <v>0</v>
      </c>
      <c r="AJ30" s="83">
        <f t="shared" si="841"/>
        <v>0</v>
      </c>
      <c r="AK30" s="83">
        <f t="shared" si="841"/>
        <v>0</v>
      </c>
      <c r="AL30" s="83">
        <f t="shared" si="841"/>
        <v>0</v>
      </c>
      <c r="AM30" s="83">
        <f t="shared" si="841"/>
        <v>0</v>
      </c>
      <c r="AN30" s="84">
        <f t="shared" si="427"/>
        <v>0</v>
      </c>
      <c r="AO30" s="94">
        <f t="shared" si="428"/>
        <v>0</v>
      </c>
      <c r="AP30" s="82">
        <f t="shared" ref="AP30:AT30" si="842">SUM(AP3:AP29)</f>
        <v>0</v>
      </c>
      <c r="AQ30" s="83">
        <f t="shared" si="842"/>
        <v>0</v>
      </c>
      <c r="AR30" s="83">
        <f t="shared" si="842"/>
        <v>0</v>
      </c>
      <c r="AS30" s="83">
        <f t="shared" si="842"/>
        <v>0</v>
      </c>
      <c r="AT30" s="83">
        <f t="shared" si="842"/>
        <v>0</v>
      </c>
      <c r="AU30" s="84">
        <f t="shared" si="433"/>
        <v>0</v>
      </c>
      <c r="AV30" s="94">
        <f t="shared" ref="AV30" si="843">AU30+AQ30</f>
        <v>0</v>
      </c>
      <c r="AW30" s="82">
        <f t="shared" ref="AW30:BA30" si="844">SUM(AW3:AW29)</f>
        <v>0</v>
      </c>
      <c r="AX30" s="83">
        <f t="shared" si="844"/>
        <v>0</v>
      </c>
      <c r="AY30" s="83">
        <f t="shared" si="844"/>
        <v>0</v>
      </c>
      <c r="AZ30" s="83">
        <f t="shared" si="844"/>
        <v>0</v>
      </c>
      <c r="BA30" s="83">
        <f t="shared" si="844"/>
        <v>0</v>
      </c>
      <c r="BB30" s="84">
        <f t="shared" si="439"/>
        <v>0</v>
      </c>
      <c r="BC30" s="94">
        <f t="shared" ref="BC30" si="845">BB30+AX30</f>
        <v>0</v>
      </c>
      <c r="BD30" s="82">
        <f t="shared" ref="BD30:BH30" si="846">SUM(BD3:BD29)</f>
        <v>0</v>
      </c>
      <c r="BE30" s="83">
        <f t="shared" si="846"/>
        <v>0</v>
      </c>
      <c r="BF30" s="83">
        <f t="shared" si="846"/>
        <v>0</v>
      </c>
      <c r="BG30" s="83">
        <f t="shared" si="846"/>
        <v>0</v>
      </c>
      <c r="BH30" s="83">
        <f t="shared" si="846"/>
        <v>0</v>
      </c>
      <c r="BI30" s="84">
        <f t="shared" si="445"/>
        <v>0</v>
      </c>
      <c r="BJ30" s="94">
        <f t="shared" ref="BJ30" si="847">BI30+BE30</f>
        <v>0</v>
      </c>
      <c r="BK30" s="82">
        <f t="shared" ref="BK30:BO30" si="848">SUM(BK3:BK29)</f>
        <v>0</v>
      </c>
      <c r="BL30" s="83">
        <f t="shared" si="848"/>
        <v>0</v>
      </c>
      <c r="BM30" s="83">
        <f t="shared" si="848"/>
        <v>0</v>
      </c>
      <c r="BN30" s="83">
        <f t="shared" si="848"/>
        <v>0</v>
      </c>
      <c r="BO30" s="83">
        <f t="shared" si="848"/>
        <v>0</v>
      </c>
      <c r="BP30" s="84">
        <f t="shared" si="451"/>
        <v>0</v>
      </c>
      <c r="BQ30" s="94">
        <f t="shared" ref="BQ30" si="849">BP30+BL30</f>
        <v>0</v>
      </c>
      <c r="BR30" s="82">
        <f t="shared" ref="BR30:BV30" si="850">SUM(BR3:BR29)</f>
        <v>0</v>
      </c>
      <c r="BS30" s="83">
        <f t="shared" si="850"/>
        <v>0</v>
      </c>
      <c r="BT30" s="83">
        <f t="shared" si="850"/>
        <v>0</v>
      </c>
      <c r="BU30" s="83">
        <f t="shared" si="850"/>
        <v>0</v>
      </c>
      <c r="BV30" s="83">
        <f t="shared" si="850"/>
        <v>0</v>
      </c>
      <c r="BW30" s="84">
        <f t="shared" si="457"/>
        <v>0</v>
      </c>
      <c r="BX30" s="94">
        <f t="shared" ref="BX30" si="851">BW30+BS30</f>
        <v>0</v>
      </c>
      <c r="BY30" s="82">
        <f t="shared" ref="BY30:CC30" si="852">SUM(BY3:BY29)</f>
        <v>0</v>
      </c>
      <c r="BZ30" s="83">
        <f t="shared" si="852"/>
        <v>0</v>
      </c>
      <c r="CA30" s="83">
        <f t="shared" si="852"/>
        <v>0</v>
      </c>
      <c r="CB30" s="83">
        <f t="shared" si="852"/>
        <v>0</v>
      </c>
      <c r="CC30" s="83">
        <f t="shared" si="852"/>
        <v>0</v>
      </c>
      <c r="CD30" s="84">
        <f t="shared" si="463"/>
        <v>0</v>
      </c>
      <c r="CE30" s="94">
        <f t="shared" ref="CE30" si="853">CD30+BZ30</f>
        <v>0</v>
      </c>
      <c r="CF30" s="82">
        <f t="shared" ref="CF30:CJ30" si="854">SUM(CF3:CF29)</f>
        <v>0</v>
      </c>
      <c r="CG30" s="83">
        <f t="shared" si="854"/>
        <v>0</v>
      </c>
      <c r="CH30" s="83">
        <f t="shared" si="854"/>
        <v>0</v>
      </c>
      <c r="CI30" s="83">
        <f t="shared" si="854"/>
        <v>0</v>
      </c>
      <c r="CJ30" s="83">
        <f t="shared" si="854"/>
        <v>0</v>
      </c>
      <c r="CK30" s="84">
        <f t="shared" si="469"/>
        <v>0</v>
      </c>
      <c r="CL30" s="94">
        <f t="shared" ref="CL30" si="855">CK30+CG30</f>
        <v>0</v>
      </c>
      <c r="CM30" s="82">
        <f t="shared" ref="CM30:CQ30" si="856">SUM(CM3:CM29)</f>
        <v>0</v>
      </c>
      <c r="CN30" s="83">
        <f t="shared" si="856"/>
        <v>0</v>
      </c>
      <c r="CO30" s="83">
        <f t="shared" si="856"/>
        <v>0</v>
      </c>
      <c r="CP30" s="83">
        <f t="shared" si="856"/>
        <v>0</v>
      </c>
      <c r="CQ30" s="83">
        <f t="shared" si="856"/>
        <v>0</v>
      </c>
      <c r="CR30" s="84">
        <f t="shared" si="475"/>
        <v>0</v>
      </c>
      <c r="CS30" s="94">
        <f t="shared" ref="CS30" si="857">CR30+CN30</f>
        <v>0</v>
      </c>
      <c r="CT30" s="82">
        <f t="shared" ref="CT30:CX30" si="858">SUM(CT3:CT29)</f>
        <v>0</v>
      </c>
      <c r="CU30" s="83">
        <f t="shared" si="858"/>
        <v>0</v>
      </c>
      <c r="CV30" s="83">
        <f t="shared" si="858"/>
        <v>0</v>
      </c>
      <c r="CW30" s="83">
        <f t="shared" si="858"/>
        <v>0</v>
      </c>
      <c r="CX30" s="83">
        <f t="shared" si="858"/>
        <v>0</v>
      </c>
      <c r="CY30" s="84">
        <f t="shared" si="481"/>
        <v>0</v>
      </c>
      <c r="CZ30" s="94">
        <f t="shared" ref="CZ30" si="859">CY30+CU30</f>
        <v>0</v>
      </c>
      <c r="DA30" s="82">
        <f t="shared" ref="DA30:DE30" si="860">SUM(DA3:DA29)</f>
        <v>0</v>
      </c>
      <c r="DB30" s="83">
        <f t="shared" si="860"/>
        <v>0</v>
      </c>
      <c r="DC30" s="83">
        <f t="shared" si="860"/>
        <v>0</v>
      </c>
      <c r="DD30" s="83">
        <f t="shared" si="860"/>
        <v>0</v>
      </c>
      <c r="DE30" s="83">
        <f t="shared" si="860"/>
        <v>0</v>
      </c>
      <c r="DF30" s="84">
        <f t="shared" si="487"/>
        <v>0</v>
      </c>
      <c r="DG30" s="94">
        <f t="shared" ref="DG30" si="861">DF30+DB30</f>
        <v>0</v>
      </c>
      <c r="DH30" s="82">
        <f t="shared" ref="DH30:DL30" si="862">SUM(DH3:DH29)</f>
        <v>0</v>
      </c>
      <c r="DI30" s="83">
        <f t="shared" si="862"/>
        <v>0</v>
      </c>
      <c r="DJ30" s="83">
        <f t="shared" si="862"/>
        <v>0</v>
      </c>
      <c r="DK30" s="83">
        <f t="shared" si="862"/>
        <v>0</v>
      </c>
      <c r="DL30" s="83">
        <f t="shared" si="862"/>
        <v>0</v>
      </c>
      <c r="DM30" s="84">
        <f t="shared" si="493"/>
        <v>0</v>
      </c>
      <c r="DN30" s="94">
        <f t="shared" ref="DN30" si="863">DM30+DI30</f>
        <v>0</v>
      </c>
      <c r="DO30" s="82">
        <f t="shared" ref="DO30:DS30" si="864">SUM(DO3:DO29)</f>
        <v>0</v>
      </c>
      <c r="DP30" s="83">
        <f t="shared" si="864"/>
        <v>0</v>
      </c>
      <c r="DQ30" s="83">
        <f t="shared" si="864"/>
        <v>0</v>
      </c>
      <c r="DR30" s="83">
        <f t="shared" si="864"/>
        <v>0</v>
      </c>
      <c r="DS30" s="83">
        <f t="shared" si="864"/>
        <v>0</v>
      </c>
      <c r="DT30" s="84">
        <f t="shared" si="499"/>
        <v>0</v>
      </c>
      <c r="DU30" s="94">
        <f t="shared" ref="DU30" si="865">DT30+DP30</f>
        <v>0</v>
      </c>
      <c r="DV30" s="82">
        <f t="shared" ref="DV30:DZ30" si="866">SUM(DV3:DV29)</f>
        <v>0</v>
      </c>
      <c r="DW30" s="83">
        <f t="shared" si="866"/>
        <v>0</v>
      </c>
      <c r="DX30" s="83">
        <f t="shared" si="866"/>
        <v>0</v>
      </c>
      <c r="DY30" s="83">
        <f t="shared" si="866"/>
        <v>0</v>
      </c>
      <c r="DZ30" s="83">
        <f t="shared" si="866"/>
        <v>0</v>
      </c>
      <c r="EA30" s="84">
        <f t="shared" si="505"/>
        <v>0</v>
      </c>
      <c r="EB30" s="94">
        <f t="shared" ref="EB30" si="867">EA30+DW30</f>
        <v>0</v>
      </c>
      <c r="EC30" s="82">
        <f t="shared" ref="EC30:EG30" si="868">SUM(EC3:EC29)</f>
        <v>0</v>
      </c>
      <c r="ED30" s="83">
        <f t="shared" si="868"/>
        <v>0</v>
      </c>
      <c r="EE30" s="83">
        <f t="shared" si="868"/>
        <v>0</v>
      </c>
      <c r="EF30" s="83">
        <f t="shared" si="868"/>
        <v>0</v>
      </c>
      <c r="EG30" s="83">
        <f t="shared" si="868"/>
        <v>0</v>
      </c>
      <c r="EH30" s="84">
        <f t="shared" si="511"/>
        <v>0</v>
      </c>
      <c r="EI30" s="94">
        <f t="shared" ref="EI30" si="869">EH30+ED30</f>
        <v>0</v>
      </c>
      <c r="EJ30" s="82">
        <f t="shared" ref="EJ30:EN30" si="870">SUM(EJ3:EJ29)</f>
        <v>0</v>
      </c>
      <c r="EK30" s="83">
        <f t="shared" si="870"/>
        <v>0</v>
      </c>
      <c r="EL30" s="83">
        <f t="shared" si="870"/>
        <v>0</v>
      </c>
      <c r="EM30" s="83">
        <f t="shared" si="870"/>
        <v>0</v>
      </c>
      <c r="EN30" s="83">
        <f t="shared" si="870"/>
        <v>0</v>
      </c>
      <c r="EO30" s="84">
        <f t="shared" si="517"/>
        <v>0</v>
      </c>
      <c r="EP30" s="94">
        <f t="shared" ref="EP30" si="871">EO30+EK30</f>
        <v>0</v>
      </c>
      <c r="EQ30" s="82">
        <f t="shared" ref="EQ30:EU30" si="872">SUM(EQ3:EQ29)</f>
        <v>0</v>
      </c>
      <c r="ER30" s="83">
        <f t="shared" si="872"/>
        <v>0</v>
      </c>
      <c r="ES30" s="83">
        <f t="shared" si="872"/>
        <v>0</v>
      </c>
      <c r="ET30" s="83">
        <f t="shared" si="872"/>
        <v>0</v>
      </c>
      <c r="EU30" s="83">
        <f t="shared" si="872"/>
        <v>0</v>
      </c>
      <c r="EV30" s="84">
        <f t="shared" si="523"/>
        <v>0</v>
      </c>
      <c r="EW30" s="94">
        <f t="shared" ref="EW30" si="873">EV30+ER30</f>
        <v>0</v>
      </c>
      <c r="EX30" s="82">
        <f t="shared" ref="EX30:FB30" si="874">SUM(EX3:EX29)</f>
        <v>0</v>
      </c>
      <c r="EY30" s="83">
        <f t="shared" si="874"/>
        <v>0</v>
      </c>
      <c r="EZ30" s="83">
        <f t="shared" si="874"/>
        <v>0</v>
      </c>
      <c r="FA30" s="83">
        <f t="shared" si="874"/>
        <v>0</v>
      </c>
      <c r="FB30" s="83">
        <f t="shared" si="874"/>
        <v>0</v>
      </c>
      <c r="FC30" s="84">
        <f t="shared" si="529"/>
        <v>0</v>
      </c>
      <c r="FD30" s="94">
        <f t="shared" ref="FD30" si="875">FC30+EY30</f>
        <v>0</v>
      </c>
      <c r="FE30" s="82">
        <f t="shared" ref="FE30:FI30" si="876">SUM(FE3:FE29)</f>
        <v>0</v>
      </c>
      <c r="FF30" s="83">
        <f t="shared" si="876"/>
        <v>0</v>
      </c>
      <c r="FG30" s="83">
        <f t="shared" si="876"/>
        <v>0</v>
      </c>
      <c r="FH30" s="83">
        <f t="shared" si="876"/>
        <v>0</v>
      </c>
      <c r="FI30" s="83">
        <f t="shared" si="876"/>
        <v>0</v>
      </c>
      <c r="FJ30" s="84">
        <f t="shared" si="535"/>
        <v>0</v>
      </c>
      <c r="FK30" s="94">
        <f t="shared" ref="FK30" si="877">FJ30+FF30</f>
        <v>0</v>
      </c>
      <c r="FL30" s="82">
        <f t="shared" ref="FL30:FP30" si="878">SUM(FL3:FL29)</f>
        <v>0</v>
      </c>
      <c r="FM30" s="83">
        <f t="shared" si="878"/>
        <v>0</v>
      </c>
      <c r="FN30" s="83">
        <f t="shared" si="878"/>
        <v>0</v>
      </c>
      <c r="FO30" s="83">
        <f t="shared" si="878"/>
        <v>0</v>
      </c>
      <c r="FP30" s="83">
        <f t="shared" si="878"/>
        <v>0</v>
      </c>
      <c r="FQ30" s="84">
        <f t="shared" si="541"/>
        <v>0</v>
      </c>
      <c r="FR30" s="94">
        <f t="shared" ref="FR30" si="879">FQ30+FM30</f>
        <v>0</v>
      </c>
      <c r="FS30" s="82">
        <f t="shared" ref="FS30:FW30" si="880">SUM(FS3:FS29)</f>
        <v>0</v>
      </c>
      <c r="FT30" s="83">
        <f t="shared" si="880"/>
        <v>0</v>
      </c>
      <c r="FU30" s="83">
        <f t="shared" si="880"/>
        <v>0</v>
      </c>
      <c r="FV30" s="83">
        <f t="shared" si="880"/>
        <v>0</v>
      </c>
      <c r="FW30" s="83">
        <f t="shared" si="880"/>
        <v>0</v>
      </c>
      <c r="FX30" s="84">
        <f t="shared" si="547"/>
        <v>0</v>
      </c>
      <c r="FY30" s="94">
        <f t="shared" ref="FY30" si="881">FX30+FT30</f>
        <v>0</v>
      </c>
      <c r="FZ30" s="82">
        <f t="shared" ref="FZ30:GD30" si="882">SUM(FZ3:FZ29)</f>
        <v>0</v>
      </c>
      <c r="GA30" s="83">
        <f t="shared" si="882"/>
        <v>0</v>
      </c>
      <c r="GB30" s="83">
        <f t="shared" si="882"/>
        <v>0</v>
      </c>
      <c r="GC30" s="83">
        <f t="shared" si="882"/>
        <v>0</v>
      </c>
      <c r="GD30" s="83">
        <f t="shared" si="882"/>
        <v>0</v>
      </c>
      <c r="GE30" s="84">
        <f t="shared" si="553"/>
        <v>0</v>
      </c>
      <c r="GF30" s="94">
        <f t="shared" ref="GF30" si="883">GE30+GA30</f>
        <v>0</v>
      </c>
      <c r="GG30" s="82">
        <f t="shared" ref="GG30:GK30" si="884">SUM(GG3:GG29)</f>
        <v>0</v>
      </c>
      <c r="GH30" s="83">
        <f t="shared" si="884"/>
        <v>0</v>
      </c>
      <c r="GI30" s="83">
        <f t="shared" si="884"/>
        <v>0</v>
      </c>
      <c r="GJ30" s="83">
        <f t="shared" si="884"/>
        <v>0</v>
      </c>
      <c r="GK30" s="83">
        <f t="shared" si="884"/>
        <v>0</v>
      </c>
      <c r="GL30" s="84">
        <f t="shared" si="559"/>
        <v>0</v>
      </c>
      <c r="GM30" s="94">
        <f t="shared" ref="GM30" si="885">GL30+GH30</f>
        <v>0</v>
      </c>
      <c r="GN30" s="82">
        <f t="shared" ref="GN30:GR30" si="886">SUM(GN3:GN29)</f>
        <v>0</v>
      </c>
      <c r="GO30" s="83">
        <f t="shared" si="886"/>
        <v>0</v>
      </c>
      <c r="GP30" s="83">
        <f t="shared" si="886"/>
        <v>0</v>
      </c>
      <c r="GQ30" s="83">
        <f t="shared" si="886"/>
        <v>0</v>
      </c>
      <c r="GR30" s="83">
        <f t="shared" si="886"/>
        <v>0</v>
      </c>
      <c r="GS30" s="84">
        <f t="shared" si="565"/>
        <v>0</v>
      </c>
      <c r="GT30" s="94">
        <f t="shared" ref="GT30" si="887">GS30+GO30</f>
        <v>0</v>
      </c>
      <c r="GU30" s="82">
        <f t="shared" ref="GU30:GY30" si="888">SUM(GU3:GU29)</f>
        <v>0</v>
      </c>
      <c r="GV30" s="83">
        <f t="shared" si="888"/>
        <v>0</v>
      </c>
      <c r="GW30" s="83">
        <f t="shared" si="888"/>
        <v>0</v>
      </c>
      <c r="GX30" s="83">
        <f t="shared" si="888"/>
        <v>0</v>
      </c>
      <c r="GY30" s="83">
        <f t="shared" si="888"/>
        <v>0</v>
      </c>
      <c r="GZ30" s="84">
        <f t="shared" si="571"/>
        <v>0</v>
      </c>
      <c r="HA30" s="94">
        <f t="shared" ref="HA30" si="889">GZ30+GV30</f>
        <v>0</v>
      </c>
      <c r="HB30" s="82">
        <f t="shared" ref="HB30:HF30" si="890">SUM(HB3:HB29)</f>
        <v>0</v>
      </c>
      <c r="HC30" s="83">
        <f t="shared" si="890"/>
        <v>0</v>
      </c>
      <c r="HD30" s="83">
        <f t="shared" si="890"/>
        <v>0</v>
      </c>
      <c r="HE30" s="83">
        <f t="shared" si="890"/>
        <v>0</v>
      </c>
      <c r="HF30" s="83">
        <f t="shared" si="890"/>
        <v>0</v>
      </c>
      <c r="HG30" s="84">
        <f t="shared" si="577"/>
        <v>0</v>
      </c>
      <c r="HH30" s="94">
        <f t="shared" ref="HH30" si="891">HG30+HC30</f>
        <v>0</v>
      </c>
      <c r="HI30" s="82">
        <f t="shared" ref="HI30:HM30" si="892">SUM(HI3:HI29)</f>
        <v>0</v>
      </c>
      <c r="HJ30" s="83">
        <f t="shared" si="892"/>
        <v>0</v>
      </c>
      <c r="HK30" s="83">
        <f t="shared" si="892"/>
        <v>0</v>
      </c>
      <c r="HL30" s="83">
        <f t="shared" si="892"/>
        <v>0</v>
      </c>
      <c r="HM30" s="83">
        <f t="shared" si="892"/>
        <v>0</v>
      </c>
      <c r="HN30" s="84">
        <f t="shared" si="583"/>
        <v>0</v>
      </c>
      <c r="HO30" s="94">
        <f t="shared" ref="HO30" si="893">HN30+HJ30</f>
        <v>0</v>
      </c>
      <c r="HP30" s="82">
        <f t="shared" ref="HP30:HT30" si="894">SUM(HP3:HP29)</f>
        <v>0</v>
      </c>
      <c r="HQ30" s="83">
        <f t="shared" si="894"/>
        <v>0</v>
      </c>
      <c r="HR30" s="83">
        <f t="shared" si="894"/>
        <v>0</v>
      </c>
      <c r="HS30" s="83">
        <f t="shared" si="894"/>
        <v>0</v>
      </c>
      <c r="HT30" s="83">
        <f t="shared" si="894"/>
        <v>0</v>
      </c>
      <c r="HU30" s="84">
        <f t="shared" si="589"/>
        <v>0</v>
      </c>
      <c r="HV30" s="94">
        <f t="shared" ref="HV30" si="895">HU30+HQ30</f>
        <v>0</v>
      </c>
      <c r="HW30" s="82">
        <f t="shared" ref="HW30:IA30" si="896">SUM(HW3:HW29)</f>
        <v>0</v>
      </c>
      <c r="HX30" s="83">
        <f t="shared" si="896"/>
        <v>0</v>
      </c>
      <c r="HY30" s="83">
        <f t="shared" si="896"/>
        <v>0</v>
      </c>
      <c r="HZ30" s="83">
        <f t="shared" si="896"/>
        <v>0</v>
      </c>
      <c r="IA30" s="83">
        <f t="shared" si="896"/>
        <v>0</v>
      </c>
      <c r="IB30" s="84">
        <f t="shared" si="595"/>
        <v>0</v>
      </c>
      <c r="IC30" s="94">
        <f t="shared" ref="IC30" si="897">IB30+HX30</f>
        <v>0</v>
      </c>
      <c r="ID30" s="82">
        <f t="shared" ref="ID30:IH30" si="898">SUM(ID3:ID29)</f>
        <v>0</v>
      </c>
      <c r="IE30" s="83">
        <f t="shared" si="898"/>
        <v>0</v>
      </c>
      <c r="IF30" s="83">
        <f t="shared" si="898"/>
        <v>0</v>
      </c>
      <c r="IG30" s="83">
        <f t="shared" si="898"/>
        <v>0</v>
      </c>
      <c r="IH30" s="83">
        <f t="shared" si="898"/>
        <v>0</v>
      </c>
      <c r="II30" s="84">
        <f t="shared" si="601"/>
        <v>0</v>
      </c>
      <c r="IJ30" s="94">
        <f t="shared" ref="IJ30" si="899">II30+IE30</f>
        <v>0</v>
      </c>
      <c r="IK30" s="82">
        <f t="shared" ref="IK30:IO30" si="900">SUM(IK3:IK29)</f>
        <v>0</v>
      </c>
      <c r="IL30" s="83">
        <f t="shared" si="900"/>
        <v>0</v>
      </c>
      <c r="IM30" s="83">
        <f t="shared" si="900"/>
        <v>0</v>
      </c>
      <c r="IN30" s="83">
        <f t="shared" si="900"/>
        <v>0</v>
      </c>
      <c r="IO30" s="83">
        <f t="shared" si="900"/>
        <v>0</v>
      </c>
      <c r="IP30" s="84">
        <f t="shared" si="607"/>
        <v>0</v>
      </c>
      <c r="IQ30" s="94">
        <f t="shared" ref="IQ30" si="901">IP30+IL30</f>
        <v>0</v>
      </c>
      <c r="IR30" s="82">
        <f t="shared" ref="IR30:IV30" si="902">SUM(IR3:IR29)</f>
        <v>0</v>
      </c>
      <c r="IS30" s="83">
        <f t="shared" si="902"/>
        <v>0</v>
      </c>
      <c r="IT30" s="83">
        <f t="shared" si="902"/>
        <v>0</v>
      </c>
      <c r="IU30" s="83">
        <f t="shared" si="902"/>
        <v>0</v>
      </c>
      <c r="IV30" s="83">
        <f t="shared" si="902"/>
        <v>0</v>
      </c>
      <c r="IW30" s="84">
        <f t="shared" si="613"/>
        <v>0</v>
      </c>
      <c r="IX30" s="94">
        <f t="shared" ref="IX30" si="903">IW30+IS30</f>
        <v>0</v>
      </c>
      <c r="IY30" s="82">
        <f t="shared" ref="IY30:JC30" si="904">SUM(IY3:IY29)</f>
        <v>0</v>
      </c>
      <c r="IZ30" s="83">
        <f t="shared" si="904"/>
        <v>0</v>
      </c>
      <c r="JA30" s="83">
        <f t="shared" si="904"/>
        <v>0</v>
      </c>
      <c r="JB30" s="83">
        <f t="shared" si="904"/>
        <v>0</v>
      </c>
      <c r="JC30" s="83">
        <f t="shared" si="904"/>
        <v>0</v>
      </c>
      <c r="JD30" s="84">
        <f t="shared" si="619"/>
        <v>0</v>
      </c>
      <c r="JE30" s="94">
        <f t="shared" ref="JE30" si="905">JD30+IZ30</f>
        <v>0</v>
      </c>
      <c r="JF30" s="82">
        <f t="shared" ref="JF30:JJ30" si="906">SUM(JF3:JF29)</f>
        <v>0</v>
      </c>
      <c r="JG30" s="83">
        <f t="shared" si="906"/>
        <v>0</v>
      </c>
      <c r="JH30" s="83">
        <f t="shared" si="906"/>
        <v>0</v>
      </c>
      <c r="JI30" s="83">
        <f t="shared" si="906"/>
        <v>0</v>
      </c>
      <c r="JJ30" s="83">
        <f t="shared" si="906"/>
        <v>0</v>
      </c>
      <c r="JK30" s="84">
        <f t="shared" si="625"/>
        <v>0</v>
      </c>
      <c r="JL30" s="94">
        <f t="shared" ref="JL30" si="907">JK30+JG30</f>
        <v>0</v>
      </c>
      <c r="JM30" s="82">
        <f t="shared" ref="JM30:JQ30" si="908">SUM(JM3:JM29)</f>
        <v>0</v>
      </c>
      <c r="JN30" s="83">
        <f t="shared" si="908"/>
        <v>0</v>
      </c>
      <c r="JO30" s="83">
        <f t="shared" si="908"/>
        <v>0</v>
      </c>
      <c r="JP30" s="83">
        <f t="shared" si="908"/>
        <v>0</v>
      </c>
      <c r="JQ30" s="83">
        <f t="shared" si="908"/>
        <v>0</v>
      </c>
      <c r="JR30" s="84">
        <f t="shared" si="631"/>
        <v>0</v>
      </c>
      <c r="JS30" s="94">
        <f t="shared" ref="JS30" si="909">JR30+JN30</f>
        <v>0</v>
      </c>
      <c r="JT30" s="82">
        <f t="shared" ref="JT30:JX30" si="910">SUM(JT3:JT29)</f>
        <v>0</v>
      </c>
      <c r="JU30" s="83">
        <f t="shared" si="910"/>
        <v>0</v>
      </c>
      <c r="JV30" s="83">
        <f t="shared" si="910"/>
        <v>0</v>
      </c>
      <c r="JW30" s="83">
        <f t="shared" si="910"/>
        <v>0</v>
      </c>
      <c r="JX30" s="83">
        <f t="shared" si="910"/>
        <v>0</v>
      </c>
      <c r="JY30" s="84">
        <f t="shared" si="637"/>
        <v>0</v>
      </c>
      <c r="JZ30" s="94">
        <f t="shared" ref="JZ30" si="911">JY30+JU30</f>
        <v>0</v>
      </c>
      <c r="KA30" s="82">
        <f t="shared" ref="KA30:KE30" si="912">SUM(KA3:KA29)</f>
        <v>0</v>
      </c>
      <c r="KB30" s="83">
        <f t="shared" si="912"/>
        <v>0</v>
      </c>
      <c r="KC30" s="83">
        <f t="shared" si="912"/>
        <v>0</v>
      </c>
      <c r="KD30" s="83">
        <f t="shared" si="912"/>
        <v>0</v>
      </c>
      <c r="KE30" s="83">
        <f t="shared" si="912"/>
        <v>0</v>
      </c>
      <c r="KF30" s="84">
        <f t="shared" si="643"/>
        <v>0</v>
      </c>
      <c r="KG30" s="94">
        <f t="shared" ref="KG30" si="913">KF30+KB30</f>
        <v>0</v>
      </c>
      <c r="KH30" s="82">
        <f t="shared" ref="KH30:KL30" si="914">SUM(KH3:KH29)</f>
        <v>0</v>
      </c>
      <c r="KI30" s="83">
        <f t="shared" si="914"/>
        <v>0</v>
      </c>
      <c r="KJ30" s="83">
        <f t="shared" si="914"/>
        <v>0</v>
      </c>
      <c r="KK30" s="83">
        <f t="shared" si="914"/>
        <v>0</v>
      </c>
      <c r="KL30" s="83">
        <f t="shared" si="914"/>
        <v>0</v>
      </c>
      <c r="KM30" s="84">
        <f t="shared" si="649"/>
        <v>0</v>
      </c>
      <c r="KN30" s="94">
        <f t="shared" ref="KN30" si="915">KM30+KI30</f>
        <v>0</v>
      </c>
      <c r="KO30" s="82">
        <f t="shared" ref="KO30:KS30" si="916">SUM(KO3:KO29)</f>
        <v>0</v>
      </c>
      <c r="KP30" s="83">
        <f t="shared" si="916"/>
        <v>0</v>
      </c>
      <c r="KQ30" s="83">
        <f t="shared" si="916"/>
        <v>0</v>
      </c>
      <c r="KR30" s="83">
        <f t="shared" si="916"/>
        <v>0</v>
      </c>
      <c r="KS30" s="83">
        <f t="shared" si="916"/>
        <v>0</v>
      </c>
      <c r="KT30" s="84">
        <f t="shared" si="655"/>
        <v>0</v>
      </c>
      <c r="KU30" s="94">
        <f t="shared" ref="KU30" si="917">KT30+KP30</f>
        <v>0</v>
      </c>
      <c r="KV30" s="82">
        <f t="shared" ref="KV30:KZ30" si="918">SUM(KV3:KV29)</f>
        <v>0</v>
      </c>
      <c r="KW30" s="83">
        <f t="shared" si="918"/>
        <v>0</v>
      </c>
      <c r="KX30" s="83">
        <f t="shared" si="918"/>
        <v>0</v>
      </c>
      <c r="KY30" s="83">
        <f t="shared" si="918"/>
        <v>0</v>
      </c>
      <c r="KZ30" s="83">
        <f t="shared" si="918"/>
        <v>0</v>
      </c>
      <c r="LA30" s="84">
        <f t="shared" si="661"/>
        <v>0</v>
      </c>
      <c r="LB30" s="94">
        <f t="shared" ref="LB30" si="919">LA30+KW30</f>
        <v>0</v>
      </c>
      <c r="LC30" s="82">
        <f t="shared" ref="LC30:LG30" si="920">SUM(LC3:LC29)</f>
        <v>0</v>
      </c>
      <c r="LD30" s="83">
        <f t="shared" si="920"/>
        <v>0</v>
      </c>
      <c r="LE30" s="83">
        <f t="shared" si="920"/>
        <v>0</v>
      </c>
      <c r="LF30" s="83">
        <f t="shared" si="920"/>
        <v>0</v>
      </c>
      <c r="LG30" s="83">
        <f t="shared" si="920"/>
        <v>0</v>
      </c>
      <c r="LH30" s="84">
        <f t="shared" si="667"/>
        <v>0</v>
      </c>
      <c r="LI30" s="94">
        <f t="shared" ref="LI30" si="921">LH30+LD30</f>
        <v>0</v>
      </c>
      <c r="LJ30" s="82">
        <f t="shared" ref="LJ30:LN30" si="922">SUM(LJ3:LJ29)</f>
        <v>0</v>
      </c>
      <c r="LK30" s="83">
        <f t="shared" si="922"/>
        <v>0</v>
      </c>
      <c r="LL30" s="83">
        <f t="shared" si="922"/>
        <v>0</v>
      </c>
      <c r="LM30" s="83">
        <f t="shared" si="922"/>
        <v>0</v>
      </c>
      <c r="LN30" s="83">
        <f t="shared" si="922"/>
        <v>0</v>
      </c>
      <c r="LO30" s="84">
        <f t="shared" si="673"/>
        <v>0</v>
      </c>
      <c r="LP30" s="94">
        <f t="shared" ref="LP30" si="923">LO30+LK30</f>
        <v>0</v>
      </c>
      <c r="LQ30" s="82">
        <f t="shared" ref="LQ30:LU30" si="924">SUM(LQ3:LQ29)</f>
        <v>0</v>
      </c>
      <c r="LR30" s="83">
        <f t="shared" si="924"/>
        <v>0</v>
      </c>
      <c r="LS30" s="83">
        <f t="shared" si="924"/>
        <v>0</v>
      </c>
      <c r="LT30" s="83">
        <f t="shared" si="924"/>
        <v>0</v>
      </c>
      <c r="LU30" s="83">
        <f t="shared" si="924"/>
        <v>0</v>
      </c>
      <c r="LV30" s="84">
        <f t="shared" si="679"/>
        <v>0</v>
      </c>
      <c r="LW30" s="94">
        <f t="shared" ref="LW30" si="925">LV30+LR30</f>
        <v>0</v>
      </c>
      <c r="LX30" s="82">
        <f t="shared" ref="LX30:MB30" si="926">SUM(LX3:LX29)</f>
        <v>0</v>
      </c>
      <c r="LY30" s="83">
        <f t="shared" si="926"/>
        <v>0</v>
      </c>
      <c r="LZ30" s="83">
        <f t="shared" si="926"/>
        <v>0</v>
      </c>
      <c r="MA30" s="83">
        <f t="shared" si="926"/>
        <v>0</v>
      </c>
      <c r="MB30" s="83">
        <f t="shared" si="926"/>
        <v>0</v>
      </c>
      <c r="MC30" s="84">
        <f t="shared" si="685"/>
        <v>0</v>
      </c>
      <c r="MD30" s="94">
        <f t="shared" ref="MD30" si="927">MC30+LY30</f>
        <v>0</v>
      </c>
      <c r="ME30" s="82">
        <f t="shared" ref="ME30:MI30" si="928">SUM(ME3:ME29)</f>
        <v>0</v>
      </c>
      <c r="MF30" s="83">
        <f t="shared" si="928"/>
        <v>0</v>
      </c>
      <c r="MG30" s="83">
        <f t="shared" si="928"/>
        <v>0</v>
      </c>
      <c r="MH30" s="83">
        <f t="shared" si="928"/>
        <v>0</v>
      </c>
      <c r="MI30" s="83">
        <f t="shared" si="928"/>
        <v>0</v>
      </c>
      <c r="MJ30" s="84">
        <f t="shared" si="691"/>
        <v>0</v>
      </c>
      <c r="MK30" s="94">
        <f t="shared" ref="MK30" si="929">MJ30+MF30</f>
        <v>0</v>
      </c>
      <c r="ML30" s="82">
        <f t="shared" ref="ML30:MP30" si="930">SUM(ML3:ML29)</f>
        <v>0</v>
      </c>
      <c r="MM30" s="83">
        <f t="shared" si="930"/>
        <v>0</v>
      </c>
      <c r="MN30" s="83">
        <f t="shared" si="930"/>
        <v>0</v>
      </c>
      <c r="MO30" s="83">
        <f t="shared" si="930"/>
        <v>0</v>
      </c>
      <c r="MP30" s="83">
        <f t="shared" si="930"/>
        <v>0</v>
      </c>
      <c r="MQ30" s="84">
        <f t="shared" si="697"/>
        <v>0</v>
      </c>
      <c r="MR30" s="94">
        <f t="shared" ref="MR30" si="931">MQ30+MM30</f>
        <v>0</v>
      </c>
      <c r="MS30" s="82">
        <f t="shared" ref="MS30:MW30" si="932">SUM(MS3:MS29)</f>
        <v>0</v>
      </c>
      <c r="MT30" s="83">
        <f t="shared" si="932"/>
        <v>0</v>
      </c>
      <c r="MU30" s="83">
        <f t="shared" si="932"/>
        <v>0</v>
      </c>
      <c r="MV30" s="83">
        <f t="shared" si="932"/>
        <v>0</v>
      </c>
      <c r="MW30" s="83">
        <f t="shared" si="932"/>
        <v>0</v>
      </c>
      <c r="MX30" s="84">
        <f t="shared" si="703"/>
        <v>0</v>
      </c>
      <c r="MY30" s="94">
        <f t="shared" ref="MY30" si="933">MX30+MT30</f>
        <v>0</v>
      </c>
      <c r="MZ30" s="82">
        <f t="shared" ref="MZ30:ND30" si="934">SUM(MZ3:MZ29)</f>
        <v>0</v>
      </c>
      <c r="NA30" s="83">
        <f t="shared" si="934"/>
        <v>0</v>
      </c>
      <c r="NB30" s="83">
        <f t="shared" si="934"/>
        <v>0</v>
      </c>
      <c r="NC30" s="83">
        <f t="shared" si="934"/>
        <v>0</v>
      </c>
      <c r="ND30" s="83">
        <f t="shared" si="934"/>
        <v>0</v>
      </c>
      <c r="NE30" s="84">
        <f t="shared" si="709"/>
        <v>0</v>
      </c>
      <c r="NF30" s="94">
        <f t="shared" ref="NF30" si="935">NE30+NA30</f>
        <v>0</v>
      </c>
      <c r="NG30" s="82">
        <f t="shared" ref="NG30:NK30" si="936">SUM(NG3:NG29)</f>
        <v>0</v>
      </c>
      <c r="NH30" s="83">
        <f t="shared" si="936"/>
        <v>0</v>
      </c>
      <c r="NI30" s="83">
        <f t="shared" si="936"/>
        <v>0</v>
      </c>
      <c r="NJ30" s="83">
        <f t="shared" si="936"/>
        <v>0</v>
      </c>
      <c r="NK30" s="83">
        <f t="shared" si="936"/>
        <v>0</v>
      </c>
      <c r="NL30" s="84">
        <f t="shared" si="715"/>
        <v>0</v>
      </c>
      <c r="NM30" s="94">
        <f t="shared" ref="NM30" si="937">NL30+NH30</f>
        <v>0</v>
      </c>
      <c r="NN30" s="82">
        <f t="shared" ref="NN30:NR30" si="938">SUM(NN3:NN29)</f>
        <v>0</v>
      </c>
      <c r="NO30" s="83">
        <f t="shared" si="938"/>
        <v>0</v>
      </c>
      <c r="NP30" s="83">
        <f t="shared" si="938"/>
        <v>0</v>
      </c>
      <c r="NQ30" s="83">
        <f t="shared" si="938"/>
        <v>0</v>
      </c>
      <c r="NR30" s="83">
        <f t="shared" si="938"/>
        <v>0</v>
      </c>
      <c r="NS30" s="84">
        <f t="shared" si="721"/>
        <v>0</v>
      </c>
      <c r="NT30" s="94">
        <f t="shared" ref="NT30" si="939">NS30+NO30</f>
        <v>0</v>
      </c>
      <c r="NV30" s="115">
        <f t="shared" ref="NV30:NX30" si="940">SUM(NV3:NV29)</f>
        <v>0</v>
      </c>
      <c r="NW30" s="115">
        <f t="shared" si="940"/>
        <v>0</v>
      </c>
      <c r="NX30" s="115">
        <f t="shared" si="940"/>
        <v>0</v>
      </c>
      <c r="NY30" s="115">
        <f t="shared" ref="NY30:OP30" si="941">SUM(NY3:NY29)</f>
        <v>0</v>
      </c>
      <c r="NZ30" s="115">
        <f t="shared" si="941"/>
        <v>0</v>
      </c>
      <c r="OA30" s="115">
        <f t="shared" si="941"/>
        <v>0</v>
      </c>
      <c r="OB30" s="115">
        <f t="shared" si="941"/>
        <v>0</v>
      </c>
      <c r="OC30" s="115">
        <f t="shared" si="941"/>
        <v>0</v>
      </c>
      <c r="OD30" s="115">
        <f t="shared" si="941"/>
        <v>0</v>
      </c>
      <c r="OE30" s="115">
        <f t="shared" si="941"/>
        <v>0</v>
      </c>
      <c r="OF30" s="115">
        <f t="shared" si="941"/>
        <v>0</v>
      </c>
      <c r="OG30" s="115">
        <f t="shared" si="941"/>
        <v>0</v>
      </c>
      <c r="OH30" s="115">
        <f t="shared" si="941"/>
        <v>0</v>
      </c>
      <c r="OI30" s="115">
        <f t="shared" si="941"/>
        <v>0</v>
      </c>
      <c r="OJ30" s="115">
        <f t="shared" si="941"/>
        <v>0</v>
      </c>
      <c r="OK30" s="115">
        <f t="shared" si="941"/>
        <v>0</v>
      </c>
      <c r="OL30" s="115">
        <f t="shared" si="941"/>
        <v>0</v>
      </c>
      <c r="OM30" s="115">
        <f t="shared" si="941"/>
        <v>0</v>
      </c>
      <c r="ON30" s="115">
        <f t="shared" si="941"/>
        <v>0</v>
      </c>
      <c r="OO30" s="115">
        <f t="shared" si="941"/>
        <v>0</v>
      </c>
      <c r="OP30" s="115">
        <f t="shared" si="941"/>
        <v>0</v>
      </c>
      <c r="OQ30" s="115">
        <f t="shared" ref="OQ30:PT30" si="942">SUM(OQ3:OQ29)</f>
        <v>0</v>
      </c>
      <c r="OR30" s="115">
        <f t="shared" si="942"/>
        <v>0</v>
      </c>
      <c r="OS30" s="115">
        <f t="shared" si="942"/>
        <v>0</v>
      </c>
      <c r="OT30" s="115">
        <f t="shared" si="942"/>
        <v>0</v>
      </c>
      <c r="OU30" s="115">
        <f t="shared" si="942"/>
        <v>0</v>
      </c>
      <c r="OV30" s="115">
        <f t="shared" si="942"/>
        <v>0</v>
      </c>
      <c r="OW30" s="115">
        <f t="shared" si="942"/>
        <v>0</v>
      </c>
      <c r="OX30" s="115">
        <f t="shared" si="942"/>
        <v>0</v>
      </c>
      <c r="OY30" s="115">
        <f t="shared" si="942"/>
        <v>0</v>
      </c>
      <c r="OZ30" s="115">
        <f t="shared" si="942"/>
        <v>0</v>
      </c>
      <c r="PA30" s="115">
        <f t="shared" si="942"/>
        <v>0</v>
      </c>
      <c r="PB30" s="115">
        <f t="shared" si="942"/>
        <v>0</v>
      </c>
      <c r="PC30" s="115">
        <f t="shared" si="942"/>
        <v>0</v>
      </c>
      <c r="PD30" s="115">
        <f t="shared" si="942"/>
        <v>0</v>
      </c>
      <c r="PE30" s="115">
        <f t="shared" si="942"/>
        <v>0</v>
      </c>
      <c r="PF30" s="115">
        <f t="shared" si="942"/>
        <v>0</v>
      </c>
      <c r="PG30" s="115">
        <f t="shared" si="942"/>
        <v>0</v>
      </c>
      <c r="PH30" s="115">
        <f t="shared" si="942"/>
        <v>0</v>
      </c>
      <c r="PI30" s="115">
        <f t="shared" si="942"/>
        <v>0</v>
      </c>
      <c r="PJ30" s="115">
        <f t="shared" si="942"/>
        <v>0</v>
      </c>
      <c r="PK30" s="115">
        <f t="shared" si="942"/>
        <v>0</v>
      </c>
      <c r="PL30" s="115">
        <f t="shared" si="942"/>
        <v>0</v>
      </c>
      <c r="PM30" s="115">
        <f t="shared" si="942"/>
        <v>0</v>
      </c>
      <c r="PN30" s="115">
        <f t="shared" si="942"/>
        <v>0</v>
      </c>
      <c r="PO30" s="115">
        <f t="shared" si="942"/>
        <v>0</v>
      </c>
      <c r="PP30" s="115">
        <f t="shared" si="942"/>
        <v>0</v>
      </c>
      <c r="PQ30" s="115">
        <f t="shared" si="942"/>
        <v>0</v>
      </c>
      <c r="PR30" s="115">
        <f t="shared" si="942"/>
        <v>0</v>
      </c>
      <c r="PS30" s="115">
        <f t="shared" si="942"/>
        <v>0</v>
      </c>
      <c r="PT30" s="115">
        <f t="shared" si="942"/>
        <v>0</v>
      </c>
      <c r="PU30" s="94">
        <f>SUM(PU3:PU29)</f>
        <v>0</v>
      </c>
      <c r="PV30" s="155"/>
      <c r="PW30" s="155">
        <f>SUM(PW3:PW29)</f>
        <v>0</v>
      </c>
      <c r="PX30" s="155">
        <f t="shared" ref="PX30:QQ30" si="943">SUM(PX3:PX29)</f>
        <v>0</v>
      </c>
      <c r="PY30" s="155">
        <f t="shared" si="943"/>
        <v>0</v>
      </c>
      <c r="PZ30" s="155">
        <f t="shared" si="943"/>
        <v>0</v>
      </c>
      <c r="QA30" s="155">
        <f t="shared" si="943"/>
        <v>0</v>
      </c>
      <c r="QB30" s="155">
        <f t="shared" si="943"/>
        <v>0</v>
      </c>
      <c r="QC30" s="155">
        <f t="shared" si="943"/>
        <v>0</v>
      </c>
      <c r="QD30" s="155">
        <f t="shared" si="943"/>
        <v>0</v>
      </c>
      <c r="QE30" s="155">
        <f t="shared" si="943"/>
        <v>0</v>
      </c>
      <c r="QF30" s="155">
        <f t="shared" si="943"/>
        <v>0</v>
      </c>
      <c r="QG30" s="155">
        <f t="shared" si="943"/>
        <v>0</v>
      </c>
      <c r="QH30" s="155">
        <f t="shared" si="943"/>
        <v>0</v>
      </c>
      <c r="QI30" s="155">
        <f t="shared" si="943"/>
        <v>0</v>
      </c>
      <c r="QJ30" s="155">
        <f t="shared" si="943"/>
        <v>0</v>
      </c>
      <c r="QK30" s="155">
        <f t="shared" si="943"/>
        <v>0</v>
      </c>
      <c r="QL30" s="155">
        <f t="shared" si="943"/>
        <v>0</v>
      </c>
      <c r="QM30" s="155">
        <f t="shared" si="943"/>
        <v>0</v>
      </c>
      <c r="QN30" s="155">
        <f t="shared" si="943"/>
        <v>0</v>
      </c>
      <c r="QO30" s="155">
        <f t="shared" si="943"/>
        <v>0</v>
      </c>
      <c r="QP30" s="155">
        <f t="shared" si="943"/>
        <v>0</v>
      </c>
      <c r="QQ30" s="155">
        <f t="shared" si="943"/>
        <v>0</v>
      </c>
      <c r="QR30" s="155">
        <f t="shared" ref="QR30:RU30" si="944">SUM(QR3:QR29)</f>
        <v>0</v>
      </c>
      <c r="QS30" s="155">
        <f t="shared" si="944"/>
        <v>0</v>
      </c>
      <c r="QT30" s="155">
        <f t="shared" si="944"/>
        <v>0</v>
      </c>
      <c r="QU30" s="155">
        <f t="shared" si="944"/>
        <v>0</v>
      </c>
      <c r="QV30" s="155">
        <f t="shared" si="944"/>
        <v>0</v>
      </c>
      <c r="QW30" s="155">
        <f t="shared" si="944"/>
        <v>0</v>
      </c>
      <c r="QX30" s="155">
        <f t="shared" si="944"/>
        <v>0</v>
      </c>
      <c r="QY30" s="155">
        <f t="shared" si="944"/>
        <v>0</v>
      </c>
      <c r="QZ30" s="155">
        <f t="shared" si="944"/>
        <v>0</v>
      </c>
      <c r="RA30" s="155">
        <f t="shared" si="944"/>
        <v>0</v>
      </c>
      <c r="RB30" s="155">
        <f t="shared" si="944"/>
        <v>0</v>
      </c>
      <c r="RC30" s="155">
        <f t="shared" si="944"/>
        <v>0</v>
      </c>
      <c r="RD30" s="155">
        <f t="shared" si="944"/>
        <v>0</v>
      </c>
      <c r="RE30" s="155">
        <f t="shared" si="944"/>
        <v>0</v>
      </c>
      <c r="RF30" s="155">
        <f t="shared" si="944"/>
        <v>0</v>
      </c>
      <c r="RG30" s="155">
        <f t="shared" si="944"/>
        <v>0</v>
      </c>
      <c r="RH30" s="155">
        <f t="shared" si="944"/>
        <v>0</v>
      </c>
      <c r="RI30" s="155">
        <f t="shared" si="944"/>
        <v>0</v>
      </c>
      <c r="RJ30" s="155">
        <f t="shared" si="944"/>
        <v>0</v>
      </c>
      <c r="RK30" s="155">
        <f t="shared" si="944"/>
        <v>0</v>
      </c>
      <c r="RL30" s="155">
        <f t="shared" si="944"/>
        <v>0</v>
      </c>
      <c r="RM30" s="155">
        <f t="shared" si="944"/>
        <v>0</v>
      </c>
      <c r="RN30" s="155">
        <f t="shared" si="944"/>
        <v>0</v>
      </c>
      <c r="RO30" s="155">
        <f t="shared" si="944"/>
        <v>0</v>
      </c>
      <c r="RP30" s="155">
        <f t="shared" si="944"/>
        <v>0</v>
      </c>
      <c r="RQ30" s="155">
        <f t="shared" si="944"/>
        <v>0</v>
      </c>
      <c r="RR30" s="155">
        <f t="shared" si="944"/>
        <v>0</v>
      </c>
      <c r="RS30" s="155">
        <f t="shared" si="944"/>
        <v>0</v>
      </c>
      <c r="RT30" s="155">
        <f t="shared" si="944"/>
        <v>0</v>
      </c>
      <c r="RU30" s="155">
        <f t="shared" si="944"/>
        <v>0</v>
      </c>
      <c r="RW30" s="76">
        <f t="shared" ref="RW30" si="945">SUM(RW3:RW29)</f>
        <v>0</v>
      </c>
      <c r="RX30" s="76">
        <f t="shared" ref="RX30:SQ30" si="946">SUM(RX3:RX29)</f>
        <v>0</v>
      </c>
      <c r="RY30" s="76">
        <f t="shared" si="946"/>
        <v>0</v>
      </c>
      <c r="RZ30" s="76">
        <f t="shared" si="946"/>
        <v>0</v>
      </c>
      <c r="SA30" s="76">
        <f t="shared" si="946"/>
        <v>0</v>
      </c>
      <c r="SB30" s="76">
        <f t="shared" si="946"/>
        <v>0</v>
      </c>
      <c r="SC30" s="76">
        <f t="shared" si="946"/>
        <v>0</v>
      </c>
      <c r="SD30" s="76">
        <f t="shared" si="946"/>
        <v>0</v>
      </c>
      <c r="SE30" s="76">
        <f t="shared" si="946"/>
        <v>0</v>
      </c>
      <c r="SF30" s="76">
        <f t="shared" si="946"/>
        <v>0</v>
      </c>
      <c r="SG30" s="76">
        <f t="shared" si="946"/>
        <v>0</v>
      </c>
      <c r="SH30" s="76">
        <f t="shared" si="946"/>
        <v>0</v>
      </c>
      <c r="SI30" s="76">
        <f t="shared" si="946"/>
        <v>0</v>
      </c>
      <c r="SJ30" s="76">
        <f t="shared" si="946"/>
        <v>0</v>
      </c>
      <c r="SK30" s="76">
        <f t="shared" si="946"/>
        <v>0</v>
      </c>
      <c r="SL30" s="76">
        <f t="shared" si="946"/>
        <v>0</v>
      </c>
      <c r="SM30" s="76">
        <f t="shared" si="946"/>
        <v>0</v>
      </c>
      <c r="SN30" s="76">
        <f t="shared" si="946"/>
        <v>0</v>
      </c>
      <c r="SO30" s="76">
        <f t="shared" si="946"/>
        <v>0</v>
      </c>
      <c r="SP30" s="76">
        <f t="shared" si="946"/>
        <v>0</v>
      </c>
      <c r="SQ30" s="76">
        <f t="shared" si="946"/>
        <v>0</v>
      </c>
      <c r="SR30" s="76">
        <f t="shared" ref="SR30:TA30" si="947">SUM(SR3:SR29)</f>
        <v>0</v>
      </c>
      <c r="SS30" s="76">
        <f t="shared" si="947"/>
        <v>0</v>
      </c>
      <c r="ST30" s="76">
        <f t="shared" si="947"/>
        <v>0</v>
      </c>
      <c r="SU30" s="76">
        <f t="shared" si="947"/>
        <v>0</v>
      </c>
      <c r="SV30" s="76">
        <f t="shared" si="947"/>
        <v>0</v>
      </c>
      <c r="SW30" s="76">
        <f t="shared" si="947"/>
        <v>0</v>
      </c>
      <c r="SX30" s="76">
        <f t="shared" si="947"/>
        <v>0</v>
      </c>
      <c r="SY30" s="76">
        <f t="shared" si="947"/>
        <v>0</v>
      </c>
      <c r="SZ30" s="76">
        <f t="shared" si="947"/>
        <v>0</v>
      </c>
      <c r="TA30" s="76">
        <f t="shared" si="947"/>
        <v>0</v>
      </c>
      <c r="TB30" s="76">
        <f t="shared" ref="TB30:TU30" si="948">SUM(TB3:TB29)</f>
        <v>0</v>
      </c>
      <c r="TC30" s="76">
        <f t="shared" si="948"/>
        <v>0</v>
      </c>
      <c r="TD30" s="76">
        <f t="shared" si="948"/>
        <v>0</v>
      </c>
      <c r="TE30" s="76">
        <f t="shared" si="948"/>
        <v>0</v>
      </c>
      <c r="TF30" s="76">
        <f t="shared" si="948"/>
        <v>0</v>
      </c>
      <c r="TG30" s="76">
        <f t="shared" si="948"/>
        <v>0</v>
      </c>
      <c r="TH30" s="76">
        <f t="shared" si="948"/>
        <v>0</v>
      </c>
      <c r="TI30" s="76">
        <f t="shared" si="948"/>
        <v>0</v>
      </c>
      <c r="TJ30" s="76">
        <f t="shared" si="948"/>
        <v>0</v>
      </c>
      <c r="TK30" s="76">
        <f t="shared" si="948"/>
        <v>0</v>
      </c>
      <c r="TL30" s="76">
        <f t="shared" si="948"/>
        <v>0</v>
      </c>
      <c r="TM30" s="76">
        <f t="shared" si="948"/>
        <v>0</v>
      </c>
      <c r="TN30" s="76">
        <f t="shared" si="948"/>
        <v>0</v>
      </c>
      <c r="TO30" s="76">
        <f t="shared" si="948"/>
        <v>0</v>
      </c>
      <c r="TP30" s="76">
        <f t="shared" si="948"/>
        <v>0</v>
      </c>
      <c r="TQ30" s="76">
        <f t="shared" si="948"/>
        <v>0</v>
      </c>
      <c r="TR30" s="76">
        <f t="shared" si="948"/>
        <v>0</v>
      </c>
      <c r="TS30" s="76">
        <f t="shared" si="948"/>
        <v>0</v>
      </c>
      <c r="TT30" s="76">
        <f t="shared" si="948"/>
        <v>0</v>
      </c>
      <c r="TU30" s="76">
        <f t="shared" si="948"/>
        <v>0</v>
      </c>
      <c r="TV30" s="94">
        <f>SUM(TV3:TV29)</f>
        <v>0</v>
      </c>
    </row>
    <row r="31" spans="1:542" ht="13.8" thickBot="1" x14ac:dyDescent="0.3">
      <c r="V31" s="68" t="str">
        <f t="shared" si="417"/>
        <v xml:space="preserve">    </v>
      </c>
      <c r="AB31" s="85">
        <f t="shared" ref="AB31:BG31" si="949">Beginn_Beteiligung_Jahr+AB1</f>
        <v>2022</v>
      </c>
      <c r="AC31" s="86">
        <f t="shared" si="949"/>
        <v>2023</v>
      </c>
      <c r="AD31" s="86">
        <f t="shared" si="949"/>
        <v>2023</v>
      </c>
      <c r="AE31" s="86">
        <f t="shared" si="949"/>
        <v>2023</v>
      </c>
      <c r="AF31" s="86">
        <f t="shared" si="949"/>
        <v>2023</v>
      </c>
      <c r="AG31" s="86">
        <f t="shared" si="949"/>
        <v>2023</v>
      </c>
      <c r="AH31" s="87">
        <f t="shared" si="949"/>
        <v>2023</v>
      </c>
      <c r="AI31" s="85">
        <f t="shared" si="949"/>
        <v>2023</v>
      </c>
      <c r="AJ31" s="86">
        <f t="shared" si="949"/>
        <v>2024</v>
      </c>
      <c r="AK31" s="86">
        <f t="shared" si="949"/>
        <v>2024</v>
      </c>
      <c r="AL31" s="86">
        <f t="shared" si="949"/>
        <v>2024</v>
      </c>
      <c r="AM31" s="86">
        <f t="shared" si="949"/>
        <v>2024</v>
      </c>
      <c r="AN31" s="86">
        <f t="shared" si="949"/>
        <v>2024</v>
      </c>
      <c r="AO31" s="87">
        <f t="shared" si="949"/>
        <v>2024</v>
      </c>
      <c r="AP31" s="85">
        <f t="shared" si="949"/>
        <v>2024</v>
      </c>
      <c r="AQ31" s="86">
        <f t="shared" si="949"/>
        <v>2025</v>
      </c>
      <c r="AR31" s="86">
        <f t="shared" si="949"/>
        <v>2025</v>
      </c>
      <c r="AS31" s="86">
        <f t="shared" si="949"/>
        <v>2025</v>
      </c>
      <c r="AT31" s="86">
        <f t="shared" si="949"/>
        <v>2025</v>
      </c>
      <c r="AU31" s="86">
        <f t="shared" si="949"/>
        <v>2025</v>
      </c>
      <c r="AV31" s="87">
        <f t="shared" si="949"/>
        <v>2025</v>
      </c>
      <c r="AW31" s="85">
        <f t="shared" si="949"/>
        <v>2025</v>
      </c>
      <c r="AX31" s="86">
        <f t="shared" si="949"/>
        <v>2026</v>
      </c>
      <c r="AY31" s="86">
        <f t="shared" si="949"/>
        <v>2026</v>
      </c>
      <c r="AZ31" s="86">
        <f t="shared" si="949"/>
        <v>2026</v>
      </c>
      <c r="BA31" s="86">
        <f t="shared" si="949"/>
        <v>2026</v>
      </c>
      <c r="BB31" s="86">
        <f t="shared" si="949"/>
        <v>2026</v>
      </c>
      <c r="BC31" s="87">
        <f t="shared" si="949"/>
        <v>2026</v>
      </c>
      <c r="BD31" s="85">
        <f t="shared" si="949"/>
        <v>2026</v>
      </c>
      <c r="BE31" s="86">
        <f t="shared" si="949"/>
        <v>2027</v>
      </c>
      <c r="BF31" s="86">
        <f t="shared" si="949"/>
        <v>2027</v>
      </c>
      <c r="BG31" s="86">
        <f t="shared" si="949"/>
        <v>2027</v>
      </c>
      <c r="BH31" s="86">
        <f t="shared" ref="BH31:CM31" si="950">Beginn_Beteiligung_Jahr+BH1</f>
        <v>2027</v>
      </c>
      <c r="BI31" s="86">
        <f t="shared" si="950"/>
        <v>2027</v>
      </c>
      <c r="BJ31" s="86">
        <f t="shared" si="950"/>
        <v>2027</v>
      </c>
      <c r="BK31" s="85">
        <f t="shared" si="950"/>
        <v>2027</v>
      </c>
      <c r="BL31" s="86">
        <f t="shared" si="950"/>
        <v>2028</v>
      </c>
      <c r="BM31" s="86">
        <f t="shared" si="950"/>
        <v>2028</v>
      </c>
      <c r="BN31" s="86">
        <f t="shared" si="950"/>
        <v>2028</v>
      </c>
      <c r="BO31" s="86">
        <f t="shared" si="950"/>
        <v>2028</v>
      </c>
      <c r="BP31" s="86">
        <f t="shared" si="950"/>
        <v>2028</v>
      </c>
      <c r="BQ31" s="86">
        <f t="shared" si="950"/>
        <v>2028</v>
      </c>
      <c r="BR31" s="85">
        <f t="shared" si="950"/>
        <v>2028</v>
      </c>
      <c r="BS31" s="86">
        <f t="shared" si="950"/>
        <v>2029</v>
      </c>
      <c r="BT31" s="86">
        <f t="shared" si="950"/>
        <v>2029</v>
      </c>
      <c r="BU31" s="86">
        <f t="shared" si="950"/>
        <v>2029</v>
      </c>
      <c r="BV31" s="86">
        <f t="shared" si="950"/>
        <v>2029</v>
      </c>
      <c r="BW31" s="86">
        <f t="shared" si="950"/>
        <v>2029</v>
      </c>
      <c r="BX31" s="87">
        <f t="shared" si="950"/>
        <v>2029</v>
      </c>
      <c r="BY31" s="86">
        <f t="shared" si="950"/>
        <v>2029</v>
      </c>
      <c r="BZ31" s="86">
        <f t="shared" si="950"/>
        <v>2030</v>
      </c>
      <c r="CA31" s="86">
        <f t="shared" si="950"/>
        <v>2030</v>
      </c>
      <c r="CB31" s="86">
        <f t="shared" si="950"/>
        <v>2030</v>
      </c>
      <c r="CC31" s="86">
        <f t="shared" si="950"/>
        <v>2030</v>
      </c>
      <c r="CD31" s="86">
        <f t="shared" si="950"/>
        <v>2030</v>
      </c>
      <c r="CE31" s="87">
        <f t="shared" si="950"/>
        <v>2030</v>
      </c>
      <c r="CF31" s="86">
        <f t="shared" si="950"/>
        <v>2030</v>
      </c>
      <c r="CG31" s="86">
        <f t="shared" si="950"/>
        <v>2031</v>
      </c>
      <c r="CH31" s="86">
        <f t="shared" si="950"/>
        <v>2031</v>
      </c>
      <c r="CI31" s="86">
        <f t="shared" si="950"/>
        <v>2031</v>
      </c>
      <c r="CJ31" s="86">
        <f t="shared" si="950"/>
        <v>2031</v>
      </c>
      <c r="CK31" s="86">
        <f t="shared" si="950"/>
        <v>2031</v>
      </c>
      <c r="CL31" s="86">
        <f t="shared" si="950"/>
        <v>2031</v>
      </c>
      <c r="CM31" s="85">
        <f t="shared" si="950"/>
        <v>2031</v>
      </c>
      <c r="CN31" s="86">
        <f t="shared" ref="CN31:DS31" si="951">Beginn_Beteiligung_Jahr+CN1</f>
        <v>2032</v>
      </c>
      <c r="CO31" s="86">
        <f t="shared" si="951"/>
        <v>2032</v>
      </c>
      <c r="CP31" s="86">
        <f t="shared" si="951"/>
        <v>2032</v>
      </c>
      <c r="CQ31" s="86">
        <f t="shared" si="951"/>
        <v>2032</v>
      </c>
      <c r="CR31" s="86">
        <f t="shared" si="951"/>
        <v>2032</v>
      </c>
      <c r="CS31" s="86">
        <f t="shared" si="951"/>
        <v>2032</v>
      </c>
      <c r="CT31" s="85">
        <f t="shared" si="951"/>
        <v>2032</v>
      </c>
      <c r="CU31" s="86">
        <f t="shared" si="951"/>
        <v>2033</v>
      </c>
      <c r="CV31" s="86">
        <f t="shared" si="951"/>
        <v>2033</v>
      </c>
      <c r="CW31" s="86">
        <f t="shared" si="951"/>
        <v>2033</v>
      </c>
      <c r="CX31" s="86">
        <f t="shared" si="951"/>
        <v>2033</v>
      </c>
      <c r="CY31" s="86">
        <f t="shared" si="951"/>
        <v>2033</v>
      </c>
      <c r="CZ31" s="86">
        <f t="shared" si="951"/>
        <v>2033</v>
      </c>
      <c r="DA31" s="85">
        <f t="shared" si="951"/>
        <v>2033</v>
      </c>
      <c r="DB31" s="86">
        <f t="shared" si="951"/>
        <v>2034</v>
      </c>
      <c r="DC31" s="86">
        <f t="shared" si="951"/>
        <v>2034</v>
      </c>
      <c r="DD31" s="86">
        <f t="shared" si="951"/>
        <v>2034</v>
      </c>
      <c r="DE31" s="86">
        <f t="shared" si="951"/>
        <v>2034</v>
      </c>
      <c r="DF31" s="86">
        <f t="shared" si="951"/>
        <v>2034</v>
      </c>
      <c r="DG31" s="86">
        <f t="shared" si="951"/>
        <v>2034</v>
      </c>
      <c r="DH31" s="85">
        <f t="shared" si="951"/>
        <v>2034</v>
      </c>
      <c r="DI31" s="86">
        <f t="shared" si="951"/>
        <v>2035</v>
      </c>
      <c r="DJ31" s="86">
        <f t="shared" si="951"/>
        <v>2035</v>
      </c>
      <c r="DK31" s="86">
        <f t="shared" si="951"/>
        <v>2035</v>
      </c>
      <c r="DL31" s="86">
        <f t="shared" si="951"/>
        <v>2035</v>
      </c>
      <c r="DM31" s="86">
        <f t="shared" si="951"/>
        <v>2035</v>
      </c>
      <c r="DN31" s="86">
        <f t="shared" si="951"/>
        <v>2035</v>
      </c>
      <c r="DO31" s="85">
        <f t="shared" si="951"/>
        <v>2035</v>
      </c>
      <c r="DP31" s="86">
        <f t="shared" si="951"/>
        <v>2036</v>
      </c>
      <c r="DQ31" s="86">
        <f t="shared" si="951"/>
        <v>2036</v>
      </c>
      <c r="DR31" s="86">
        <f t="shared" si="951"/>
        <v>2036</v>
      </c>
      <c r="DS31" s="86">
        <f t="shared" si="951"/>
        <v>2036</v>
      </c>
      <c r="DT31" s="86">
        <f t="shared" ref="DT31:EY31" si="952">Beginn_Beteiligung_Jahr+DT1</f>
        <v>2036</v>
      </c>
      <c r="DU31" s="87">
        <f t="shared" si="952"/>
        <v>2036</v>
      </c>
      <c r="DV31" s="85">
        <f t="shared" si="952"/>
        <v>2036</v>
      </c>
      <c r="DW31" s="86">
        <f t="shared" si="952"/>
        <v>2037</v>
      </c>
      <c r="DX31" s="86">
        <f t="shared" si="952"/>
        <v>2037</v>
      </c>
      <c r="DY31" s="86">
        <f t="shared" si="952"/>
        <v>2037</v>
      </c>
      <c r="DZ31" s="86">
        <f t="shared" si="952"/>
        <v>2037</v>
      </c>
      <c r="EA31" s="86">
        <f t="shared" si="952"/>
        <v>2037</v>
      </c>
      <c r="EB31" s="87">
        <f t="shared" si="952"/>
        <v>2037</v>
      </c>
      <c r="EC31" s="85">
        <f t="shared" si="952"/>
        <v>2037</v>
      </c>
      <c r="ED31" s="86">
        <f t="shared" si="952"/>
        <v>2038</v>
      </c>
      <c r="EE31" s="86">
        <f t="shared" si="952"/>
        <v>2038</v>
      </c>
      <c r="EF31" s="86">
        <f t="shared" si="952"/>
        <v>2038</v>
      </c>
      <c r="EG31" s="86">
        <f t="shared" si="952"/>
        <v>2038</v>
      </c>
      <c r="EH31" s="86">
        <f t="shared" si="952"/>
        <v>2038</v>
      </c>
      <c r="EI31" s="87">
        <f t="shared" si="952"/>
        <v>2038</v>
      </c>
      <c r="EJ31" s="85">
        <f t="shared" si="952"/>
        <v>2038</v>
      </c>
      <c r="EK31" s="86">
        <f t="shared" si="952"/>
        <v>2039</v>
      </c>
      <c r="EL31" s="86">
        <f t="shared" si="952"/>
        <v>2039</v>
      </c>
      <c r="EM31" s="86">
        <f t="shared" si="952"/>
        <v>2039</v>
      </c>
      <c r="EN31" s="86">
        <f t="shared" si="952"/>
        <v>2039</v>
      </c>
      <c r="EO31" s="86">
        <f t="shared" si="952"/>
        <v>2039</v>
      </c>
      <c r="EP31" s="87">
        <f t="shared" si="952"/>
        <v>2039</v>
      </c>
      <c r="EQ31" s="85">
        <f t="shared" si="952"/>
        <v>2039</v>
      </c>
      <c r="ER31" s="86">
        <f t="shared" si="952"/>
        <v>2040</v>
      </c>
      <c r="ES31" s="86">
        <f t="shared" si="952"/>
        <v>2040</v>
      </c>
      <c r="ET31" s="86">
        <f t="shared" si="952"/>
        <v>2040</v>
      </c>
      <c r="EU31" s="86">
        <f t="shared" si="952"/>
        <v>2040</v>
      </c>
      <c r="EV31" s="86">
        <f t="shared" si="952"/>
        <v>2040</v>
      </c>
      <c r="EW31" s="87">
        <f t="shared" si="952"/>
        <v>2040</v>
      </c>
      <c r="EX31" s="85">
        <f t="shared" si="952"/>
        <v>2040</v>
      </c>
      <c r="EY31" s="86">
        <f t="shared" si="952"/>
        <v>2041</v>
      </c>
      <c r="EZ31" s="86">
        <f t="shared" ref="EZ31:FR31" si="953">Beginn_Beteiligung_Jahr+EZ1</f>
        <v>2041</v>
      </c>
      <c r="FA31" s="86">
        <f t="shared" si="953"/>
        <v>2041</v>
      </c>
      <c r="FB31" s="86">
        <f t="shared" si="953"/>
        <v>2041</v>
      </c>
      <c r="FC31" s="86">
        <f t="shared" si="953"/>
        <v>2041</v>
      </c>
      <c r="FD31" s="87">
        <f t="shared" si="953"/>
        <v>2041</v>
      </c>
      <c r="FE31" s="85">
        <f t="shared" si="953"/>
        <v>2041</v>
      </c>
      <c r="FF31" s="86">
        <f t="shared" si="953"/>
        <v>2042</v>
      </c>
      <c r="FG31" s="86">
        <f t="shared" si="953"/>
        <v>2042</v>
      </c>
      <c r="FH31" s="86">
        <f t="shared" si="953"/>
        <v>2042</v>
      </c>
      <c r="FI31" s="86">
        <f t="shared" si="953"/>
        <v>2042</v>
      </c>
      <c r="FJ31" s="86">
        <f t="shared" si="953"/>
        <v>2042</v>
      </c>
      <c r="FK31" s="87">
        <f t="shared" si="953"/>
        <v>2042</v>
      </c>
      <c r="FL31" s="85">
        <f t="shared" si="953"/>
        <v>2042</v>
      </c>
      <c r="FM31" s="86">
        <f t="shared" si="953"/>
        <v>2043</v>
      </c>
      <c r="FN31" s="86">
        <f t="shared" si="953"/>
        <v>2043</v>
      </c>
      <c r="FO31" s="86">
        <f t="shared" si="953"/>
        <v>2043</v>
      </c>
      <c r="FP31" s="86">
        <f t="shared" si="953"/>
        <v>2043</v>
      </c>
      <c r="FQ31" s="86">
        <f t="shared" si="953"/>
        <v>2043</v>
      </c>
      <c r="FR31" s="87">
        <f t="shared" si="953"/>
        <v>2043</v>
      </c>
      <c r="FS31" s="85">
        <f t="shared" ref="FS31:FY31" si="954">Beginn_Beteiligung_Jahr+FS1</f>
        <v>2043</v>
      </c>
      <c r="FT31" s="86">
        <f t="shared" si="954"/>
        <v>2044</v>
      </c>
      <c r="FU31" s="86">
        <f t="shared" si="954"/>
        <v>2044</v>
      </c>
      <c r="FV31" s="86">
        <f t="shared" si="954"/>
        <v>2044</v>
      </c>
      <c r="FW31" s="86">
        <f t="shared" si="954"/>
        <v>2044</v>
      </c>
      <c r="FX31" s="86">
        <f t="shared" si="954"/>
        <v>2044</v>
      </c>
      <c r="FY31" s="87">
        <f t="shared" si="954"/>
        <v>2044</v>
      </c>
      <c r="FZ31" s="85">
        <f t="shared" ref="FZ31:IK31" si="955">Beginn_Beteiligung_Jahr+FZ1</f>
        <v>2044</v>
      </c>
      <c r="GA31" s="86">
        <f t="shared" si="955"/>
        <v>2045</v>
      </c>
      <c r="GB31" s="86">
        <f t="shared" si="955"/>
        <v>2045</v>
      </c>
      <c r="GC31" s="86">
        <f t="shared" si="955"/>
        <v>2045</v>
      </c>
      <c r="GD31" s="86">
        <f t="shared" si="955"/>
        <v>2045</v>
      </c>
      <c r="GE31" s="86">
        <f t="shared" si="955"/>
        <v>2045</v>
      </c>
      <c r="GF31" s="87">
        <f t="shared" si="955"/>
        <v>2045</v>
      </c>
      <c r="GG31" s="85">
        <f t="shared" si="955"/>
        <v>2045</v>
      </c>
      <c r="GH31" s="86">
        <f t="shared" si="955"/>
        <v>2046</v>
      </c>
      <c r="GI31" s="86">
        <f t="shared" si="955"/>
        <v>2046</v>
      </c>
      <c r="GJ31" s="86">
        <f t="shared" si="955"/>
        <v>2046</v>
      </c>
      <c r="GK31" s="86">
        <f t="shared" si="955"/>
        <v>2046</v>
      </c>
      <c r="GL31" s="86">
        <f t="shared" si="955"/>
        <v>2046</v>
      </c>
      <c r="GM31" s="87">
        <f t="shared" si="955"/>
        <v>2046</v>
      </c>
      <c r="GN31" s="85">
        <f t="shared" si="955"/>
        <v>2046</v>
      </c>
      <c r="GO31" s="86">
        <f t="shared" si="955"/>
        <v>2047</v>
      </c>
      <c r="GP31" s="86">
        <f t="shared" si="955"/>
        <v>2047</v>
      </c>
      <c r="GQ31" s="86">
        <f t="shared" si="955"/>
        <v>2047</v>
      </c>
      <c r="GR31" s="86">
        <f t="shared" si="955"/>
        <v>2047</v>
      </c>
      <c r="GS31" s="86">
        <f t="shared" si="955"/>
        <v>2047</v>
      </c>
      <c r="GT31" s="87">
        <f t="shared" si="955"/>
        <v>2047</v>
      </c>
      <c r="GU31" s="85">
        <f t="shared" si="955"/>
        <v>2047</v>
      </c>
      <c r="GV31" s="86">
        <f t="shared" si="955"/>
        <v>2048</v>
      </c>
      <c r="GW31" s="86">
        <f t="shared" si="955"/>
        <v>2048</v>
      </c>
      <c r="GX31" s="86">
        <f t="shared" si="955"/>
        <v>2048</v>
      </c>
      <c r="GY31" s="86">
        <f t="shared" si="955"/>
        <v>2048</v>
      </c>
      <c r="GZ31" s="86">
        <f t="shared" si="955"/>
        <v>2048</v>
      </c>
      <c r="HA31" s="87">
        <f t="shared" si="955"/>
        <v>2048</v>
      </c>
      <c r="HB31" s="85">
        <f t="shared" si="955"/>
        <v>2048</v>
      </c>
      <c r="HC31" s="86">
        <f t="shared" si="955"/>
        <v>2049</v>
      </c>
      <c r="HD31" s="86">
        <f t="shared" si="955"/>
        <v>2049</v>
      </c>
      <c r="HE31" s="86">
        <f t="shared" si="955"/>
        <v>2049</v>
      </c>
      <c r="HF31" s="86">
        <f t="shared" si="955"/>
        <v>2049</v>
      </c>
      <c r="HG31" s="86">
        <f t="shared" si="955"/>
        <v>2049</v>
      </c>
      <c r="HH31" s="87">
        <f t="shared" si="955"/>
        <v>2049</v>
      </c>
      <c r="HI31" s="85">
        <f t="shared" si="955"/>
        <v>2049</v>
      </c>
      <c r="HJ31" s="86">
        <f t="shared" si="955"/>
        <v>2050</v>
      </c>
      <c r="HK31" s="86">
        <f t="shared" si="955"/>
        <v>2050</v>
      </c>
      <c r="HL31" s="86">
        <f t="shared" si="955"/>
        <v>2050</v>
      </c>
      <c r="HM31" s="86">
        <f t="shared" si="955"/>
        <v>2050</v>
      </c>
      <c r="HN31" s="86">
        <f t="shared" si="955"/>
        <v>2050</v>
      </c>
      <c r="HO31" s="87">
        <f t="shared" si="955"/>
        <v>2050</v>
      </c>
      <c r="HP31" s="85">
        <f t="shared" si="955"/>
        <v>2050</v>
      </c>
      <c r="HQ31" s="86">
        <f t="shared" si="955"/>
        <v>2051</v>
      </c>
      <c r="HR31" s="86">
        <f t="shared" si="955"/>
        <v>2051</v>
      </c>
      <c r="HS31" s="86">
        <f t="shared" si="955"/>
        <v>2051</v>
      </c>
      <c r="HT31" s="86">
        <f t="shared" si="955"/>
        <v>2051</v>
      </c>
      <c r="HU31" s="86">
        <f t="shared" si="955"/>
        <v>2051</v>
      </c>
      <c r="HV31" s="87">
        <f t="shared" si="955"/>
        <v>2051</v>
      </c>
      <c r="HW31" s="85">
        <f t="shared" si="955"/>
        <v>2051</v>
      </c>
      <c r="HX31" s="86">
        <f t="shared" si="955"/>
        <v>2052</v>
      </c>
      <c r="HY31" s="86">
        <f t="shared" si="955"/>
        <v>2052</v>
      </c>
      <c r="HZ31" s="86">
        <f t="shared" si="955"/>
        <v>2052</v>
      </c>
      <c r="IA31" s="86">
        <f t="shared" si="955"/>
        <v>2052</v>
      </c>
      <c r="IB31" s="86">
        <f t="shared" si="955"/>
        <v>2052</v>
      </c>
      <c r="IC31" s="87">
        <f t="shared" si="955"/>
        <v>2052</v>
      </c>
      <c r="ID31" s="85">
        <f t="shared" si="955"/>
        <v>2052</v>
      </c>
      <c r="IE31" s="86">
        <f t="shared" si="955"/>
        <v>2053</v>
      </c>
      <c r="IF31" s="86">
        <f t="shared" si="955"/>
        <v>2053</v>
      </c>
      <c r="IG31" s="86">
        <f t="shared" si="955"/>
        <v>2053</v>
      </c>
      <c r="IH31" s="86">
        <f t="shared" si="955"/>
        <v>2053</v>
      </c>
      <c r="II31" s="86">
        <f t="shared" si="955"/>
        <v>2053</v>
      </c>
      <c r="IJ31" s="87">
        <f t="shared" si="955"/>
        <v>2053</v>
      </c>
      <c r="IK31" s="85">
        <f t="shared" si="955"/>
        <v>2053</v>
      </c>
      <c r="IL31" s="86">
        <f t="shared" ref="IL31:KW31" si="956">Beginn_Beteiligung_Jahr+IL1</f>
        <v>2054</v>
      </c>
      <c r="IM31" s="86">
        <f t="shared" si="956"/>
        <v>2054</v>
      </c>
      <c r="IN31" s="86">
        <f t="shared" si="956"/>
        <v>2054</v>
      </c>
      <c r="IO31" s="86">
        <f t="shared" si="956"/>
        <v>2054</v>
      </c>
      <c r="IP31" s="86">
        <f t="shared" si="956"/>
        <v>2054</v>
      </c>
      <c r="IQ31" s="87">
        <f t="shared" si="956"/>
        <v>2054</v>
      </c>
      <c r="IR31" s="85">
        <f t="shared" si="956"/>
        <v>2054</v>
      </c>
      <c r="IS31" s="86">
        <f t="shared" si="956"/>
        <v>2055</v>
      </c>
      <c r="IT31" s="86">
        <f t="shared" si="956"/>
        <v>2055</v>
      </c>
      <c r="IU31" s="86">
        <f t="shared" si="956"/>
        <v>2055</v>
      </c>
      <c r="IV31" s="86">
        <f t="shared" si="956"/>
        <v>2055</v>
      </c>
      <c r="IW31" s="86">
        <f t="shared" si="956"/>
        <v>2055</v>
      </c>
      <c r="IX31" s="87">
        <f t="shared" si="956"/>
        <v>2055</v>
      </c>
      <c r="IY31" s="85">
        <f t="shared" si="956"/>
        <v>2055</v>
      </c>
      <c r="IZ31" s="86">
        <f t="shared" si="956"/>
        <v>2056</v>
      </c>
      <c r="JA31" s="86">
        <f t="shared" si="956"/>
        <v>2056</v>
      </c>
      <c r="JB31" s="86">
        <f t="shared" si="956"/>
        <v>2056</v>
      </c>
      <c r="JC31" s="86">
        <f t="shared" si="956"/>
        <v>2056</v>
      </c>
      <c r="JD31" s="86">
        <f t="shared" si="956"/>
        <v>2056</v>
      </c>
      <c r="JE31" s="87">
        <f t="shared" si="956"/>
        <v>2056</v>
      </c>
      <c r="JF31" s="85">
        <f t="shared" si="956"/>
        <v>2056</v>
      </c>
      <c r="JG31" s="86">
        <f t="shared" si="956"/>
        <v>2057</v>
      </c>
      <c r="JH31" s="86">
        <f t="shared" si="956"/>
        <v>2057</v>
      </c>
      <c r="JI31" s="86">
        <f t="shared" si="956"/>
        <v>2057</v>
      </c>
      <c r="JJ31" s="86">
        <f t="shared" si="956"/>
        <v>2057</v>
      </c>
      <c r="JK31" s="86">
        <f t="shared" si="956"/>
        <v>2057</v>
      </c>
      <c r="JL31" s="87">
        <f t="shared" si="956"/>
        <v>2057</v>
      </c>
      <c r="JM31" s="85">
        <f t="shared" si="956"/>
        <v>2057</v>
      </c>
      <c r="JN31" s="86">
        <f t="shared" si="956"/>
        <v>2058</v>
      </c>
      <c r="JO31" s="86">
        <f t="shared" si="956"/>
        <v>2058</v>
      </c>
      <c r="JP31" s="86">
        <f t="shared" si="956"/>
        <v>2058</v>
      </c>
      <c r="JQ31" s="86">
        <f t="shared" si="956"/>
        <v>2058</v>
      </c>
      <c r="JR31" s="86">
        <f t="shared" si="956"/>
        <v>2058</v>
      </c>
      <c r="JS31" s="87">
        <f t="shared" si="956"/>
        <v>2058</v>
      </c>
      <c r="JT31" s="85">
        <f t="shared" si="956"/>
        <v>2058</v>
      </c>
      <c r="JU31" s="86">
        <f t="shared" si="956"/>
        <v>2059</v>
      </c>
      <c r="JV31" s="86">
        <f t="shared" si="956"/>
        <v>2059</v>
      </c>
      <c r="JW31" s="86">
        <f t="shared" si="956"/>
        <v>2059</v>
      </c>
      <c r="JX31" s="86">
        <f t="shared" si="956"/>
        <v>2059</v>
      </c>
      <c r="JY31" s="86">
        <f t="shared" si="956"/>
        <v>2059</v>
      </c>
      <c r="JZ31" s="87">
        <f t="shared" si="956"/>
        <v>2059</v>
      </c>
      <c r="KA31" s="85">
        <f t="shared" si="956"/>
        <v>2059</v>
      </c>
      <c r="KB31" s="86">
        <f t="shared" si="956"/>
        <v>2060</v>
      </c>
      <c r="KC31" s="86">
        <f t="shared" si="956"/>
        <v>2060</v>
      </c>
      <c r="KD31" s="86">
        <f t="shared" si="956"/>
        <v>2060</v>
      </c>
      <c r="KE31" s="86">
        <f t="shared" si="956"/>
        <v>2060</v>
      </c>
      <c r="KF31" s="86">
        <f t="shared" si="956"/>
        <v>2060</v>
      </c>
      <c r="KG31" s="87">
        <f t="shared" si="956"/>
        <v>2060</v>
      </c>
      <c r="KH31" s="85">
        <f t="shared" si="956"/>
        <v>2060</v>
      </c>
      <c r="KI31" s="86">
        <f t="shared" si="956"/>
        <v>2061</v>
      </c>
      <c r="KJ31" s="86">
        <f t="shared" si="956"/>
        <v>2061</v>
      </c>
      <c r="KK31" s="86">
        <f t="shared" si="956"/>
        <v>2061</v>
      </c>
      <c r="KL31" s="86">
        <f t="shared" si="956"/>
        <v>2061</v>
      </c>
      <c r="KM31" s="86">
        <f t="shared" si="956"/>
        <v>2061</v>
      </c>
      <c r="KN31" s="87">
        <f t="shared" si="956"/>
        <v>2061</v>
      </c>
      <c r="KO31" s="85">
        <f t="shared" si="956"/>
        <v>2061</v>
      </c>
      <c r="KP31" s="86">
        <f t="shared" si="956"/>
        <v>2062</v>
      </c>
      <c r="KQ31" s="86">
        <f t="shared" si="956"/>
        <v>2062</v>
      </c>
      <c r="KR31" s="86">
        <f t="shared" si="956"/>
        <v>2062</v>
      </c>
      <c r="KS31" s="86">
        <f t="shared" si="956"/>
        <v>2062</v>
      </c>
      <c r="KT31" s="86">
        <f t="shared" si="956"/>
        <v>2062</v>
      </c>
      <c r="KU31" s="87">
        <f t="shared" si="956"/>
        <v>2062</v>
      </c>
      <c r="KV31" s="85">
        <f t="shared" si="956"/>
        <v>2062</v>
      </c>
      <c r="KW31" s="86">
        <f t="shared" si="956"/>
        <v>2063</v>
      </c>
      <c r="KX31" s="86">
        <f t="shared" ref="KX31:NI31" si="957">Beginn_Beteiligung_Jahr+KX1</f>
        <v>2063</v>
      </c>
      <c r="KY31" s="86">
        <f t="shared" si="957"/>
        <v>2063</v>
      </c>
      <c r="KZ31" s="86">
        <f t="shared" si="957"/>
        <v>2063</v>
      </c>
      <c r="LA31" s="86">
        <f t="shared" si="957"/>
        <v>2063</v>
      </c>
      <c r="LB31" s="87">
        <f t="shared" si="957"/>
        <v>2063</v>
      </c>
      <c r="LC31" s="85">
        <f t="shared" si="957"/>
        <v>2063</v>
      </c>
      <c r="LD31" s="86">
        <f t="shared" si="957"/>
        <v>2064</v>
      </c>
      <c r="LE31" s="86">
        <f t="shared" si="957"/>
        <v>2064</v>
      </c>
      <c r="LF31" s="86">
        <f t="shared" si="957"/>
        <v>2064</v>
      </c>
      <c r="LG31" s="86">
        <f t="shared" si="957"/>
        <v>2064</v>
      </c>
      <c r="LH31" s="86">
        <f t="shared" si="957"/>
        <v>2064</v>
      </c>
      <c r="LI31" s="87">
        <f t="shared" si="957"/>
        <v>2064</v>
      </c>
      <c r="LJ31" s="85">
        <f t="shared" si="957"/>
        <v>2064</v>
      </c>
      <c r="LK31" s="86">
        <f t="shared" si="957"/>
        <v>2065</v>
      </c>
      <c r="LL31" s="86">
        <f t="shared" si="957"/>
        <v>2065</v>
      </c>
      <c r="LM31" s="86">
        <f t="shared" si="957"/>
        <v>2065</v>
      </c>
      <c r="LN31" s="86">
        <f t="shared" si="957"/>
        <v>2065</v>
      </c>
      <c r="LO31" s="86">
        <f t="shared" si="957"/>
        <v>2065</v>
      </c>
      <c r="LP31" s="87">
        <f t="shared" si="957"/>
        <v>2065</v>
      </c>
      <c r="LQ31" s="85">
        <f t="shared" si="957"/>
        <v>2065</v>
      </c>
      <c r="LR31" s="86">
        <f t="shared" si="957"/>
        <v>2066</v>
      </c>
      <c r="LS31" s="86">
        <f t="shared" si="957"/>
        <v>2066</v>
      </c>
      <c r="LT31" s="86">
        <f t="shared" si="957"/>
        <v>2066</v>
      </c>
      <c r="LU31" s="86">
        <f t="shared" si="957"/>
        <v>2066</v>
      </c>
      <c r="LV31" s="86">
        <f t="shared" si="957"/>
        <v>2066</v>
      </c>
      <c r="LW31" s="87">
        <f t="shared" si="957"/>
        <v>2066</v>
      </c>
      <c r="LX31" s="85">
        <f t="shared" si="957"/>
        <v>2066</v>
      </c>
      <c r="LY31" s="86">
        <f t="shared" si="957"/>
        <v>2067</v>
      </c>
      <c r="LZ31" s="86">
        <f t="shared" si="957"/>
        <v>2067</v>
      </c>
      <c r="MA31" s="86">
        <f t="shared" si="957"/>
        <v>2067</v>
      </c>
      <c r="MB31" s="86">
        <f t="shared" si="957"/>
        <v>2067</v>
      </c>
      <c r="MC31" s="86">
        <f t="shared" si="957"/>
        <v>2067</v>
      </c>
      <c r="MD31" s="87">
        <f t="shared" si="957"/>
        <v>2067</v>
      </c>
      <c r="ME31" s="85">
        <f t="shared" si="957"/>
        <v>2067</v>
      </c>
      <c r="MF31" s="86">
        <f t="shared" si="957"/>
        <v>2068</v>
      </c>
      <c r="MG31" s="86">
        <f t="shared" si="957"/>
        <v>2068</v>
      </c>
      <c r="MH31" s="86">
        <f t="shared" si="957"/>
        <v>2068</v>
      </c>
      <c r="MI31" s="86">
        <f t="shared" si="957"/>
        <v>2068</v>
      </c>
      <c r="MJ31" s="86">
        <f t="shared" si="957"/>
        <v>2068</v>
      </c>
      <c r="MK31" s="87">
        <f t="shared" si="957"/>
        <v>2068</v>
      </c>
      <c r="ML31" s="85">
        <f t="shared" si="957"/>
        <v>2068</v>
      </c>
      <c r="MM31" s="86">
        <f t="shared" si="957"/>
        <v>2069</v>
      </c>
      <c r="MN31" s="86">
        <f t="shared" si="957"/>
        <v>2069</v>
      </c>
      <c r="MO31" s="86">
        <f t="shared" si="957"/>
        <v>2069</v>
      </c>
      <c r="MP31" s="86">
        <f t="shared" si="957"/>
        <v>2069</v>
      </c>
      <c r="MQ31" s="86">
        <f t="shared" si="957"/>
        <v>2069</v>
      </c>
      <c r="MR31" s="87">
        <f t="shared" si="957"/>
        <v>2069</v>
      </c>
      <c r="MS31" s="85">
        <f t="shared" si="957"/>
        <v>2069</v>
      </c>
      <c r="MT31" s="86">
        <f t="shared" si="957"/>
        <v>2070</v>
      </c>
      <c r="MU31" s="86">
        <f t="shared" si="957"/>
        <v>2070</v>
      </c>
      <c r="MV31" s="86">
        <f t="shared" si="957"/>
        <v>2070</v>
      </c>
      <c r="MW31" s="86">
        <f t="shared" si="957"/>
        <v>2070</v>
      </c>
      <c r="MX31" s="86">
        <f t="shared" si="957"/>
        <v>2070</v>
      </c>
      <c r="MY31" s="87">
        <f t="shared" si="957"/>
        <v>2070</v>
      </c>
      <c r="MZ31" s="85">
        <f t="shared" si="957"/>
        <v>2070</v>
      </c>
      <c r="NA31" s="86">
        <f t="shared" si="957"/>
        <v>2071</v>
      </c>
      <c r="NB31" s="86">
        <f t="shared" si="957"/>
        <v>2071</v>
      </c>
      <c r="NC31" s="86">
        <f t="shared" si="957"/>
        <v>2071</v>
      </c>
      <c r="ND31" s="86">
        <f t="shared" si="957"/>
        <v>2071</v>
      </c>
      <c r="NE31" s="86">
        <f t="shared" si="957"/>
        <v>2071</v>
      </c>
      <c r="NF31" s="87">
        <f t="shared" si="957"/>
        <v>2071</v>
      </c>
      <c r="NG31" s="85">
        <f t="shared" si="957"/>
        <v>2071</v>
      </c>
      <c r="NH31" s="86">
        <f t="shared" si="957"/>
        <v>2072</v>
      </c>
      <c r="NI31" s="86">
        <f t="shared" si="957"/>
        <v>2072</v>
      </c>
      <c r="NJ31" s="86">
        <f t="shared" ref="NJ31:NT31" si="958">Beginn_Beteiligung_Jahr+NJ1</f>
        <v>2072</v>
      </c>
      <c r="NK31" s="86">
        <f t="shared" si="958"/>
        <v>2072</v>
      </c>
      <c r="NL31" s="86">
        <f t="shared" si="958"/>
        <v>2072</v>
      </c>
      <c r="NM31" s="87">
        <f t="shared" si="958"/>
        <v>2072</v>
      </c>
      <c r="NN31" s="85">
        <f t="shared" si="958"/>
        <v>2072</v>
      </c>
      <c r="NO31" s="86">
        <f t="shared" si="958"/>
        <v>2073</v>
      </c>
      <c r="NP31" s="86">
        <f t="shared" si="958"/>
        <v>2073</v>
      </c>
      <c r="NQ31" s="86">
        <f t="shared" si="958"/>
        <v>2073</v>
      </c>
      <c r="NR31" s="86">
        <f t="shared" si="958"/>
        <v>2073</v>
      </c>
      <c r="NS31" s="86">
        <f t="shared" si="958"/>
        <v>2073</v>
      </c>
      <c r="NT31" s="87">
        <f t="shared" si="958"/>
        <v>2073</v>
      </c>
      <c r="NV31" s="120">
        <f t="shared" ref="NV31" si="959">AE31</f>
        <v>2023</v>
      </c>
      <c r="NW31" s="121">
        <f t="shared" ref="NW31" si="960">AL31</f>
        <v>2024</v>
      </c>
      <c r="NX31" s="121">
        <f t="shared" ref="NX31" si="961">AS31</f>
        <v>2025</v>
      </c>
      <c r="NY31" s="121">
        <f t="shared" ref="NY31" si="962">AZ31</f>
        <v>2026</v>
      </c>
      <c r="NZ31" s="121">
        <f t="shared" ref="NZ31" si="963">BA31</f>
        <v>2026</v>
      </c>
      <c r="OA31" s="121">
        <f t="shared" ref="OA31" si="964">BB31</f>
        <v>2026</v>
      </c>
      <c r="OB31" s="121">
        <f t="shared" ref="OB31" si="965">BC31</f>
        <v>2026</v>
      </c>
      <c r="OC31" s="121">
        <f t="shared" ref="OC31" si="966">BD31</f>
        <v>2026</v>
      </c>
      <c r="OD31" s="121">
        <f t="shared" ref="OD31" si="967">BE31</f>
        <v>2027</v>
      </c>
      <c r="OE31" s="121">
        <f t="shared" ref="OE31" si="968">BF31</f>
        <v>2027</v>
      </c>
      <c r="OF31" s="121">
        <f t="shared" ref="OF31" si="969">BG31</f>
        <v>2027</v>
      </c>
      <c r="OG31" s="121">
        <f t="shared" ref="OG31" si="970">BH31</f>
        <v>2027</v>
      </c>
      <c r="OH31" s="121">
        <f t="shared" ref="OH31" si="971">BI31</f>
        <v>2027</v>
      </c>
      <c r="OI31" s="121">
        <f t="shared" ref="OI31" si="972">BJ31</f>
        <v>2027</v>
      </c>
      <c r="OJ31" s="121">
        <f t="shared" ref="OJ31" si="973">BK31</f>
        <v>2027</v>
      </c>
      <c r="OK31" s="121">
        <f t="shared" ref="OK31" si="974">BL31</f>
        <v>2028</v>
      </c>
      <c r="OL31" s="121">
        <f t="shared" ref="OL31" si="975">BM31</f>
        <v>2028</v>
      </c>
      <c r="OM31" s="121">
        <f t="shared" ref="OM31" si="976">BN31</f>
        <v>2028</v>
      </c>
      <c r="ON31" s="121">
        <f t="shared" ref="ON31" si="977">BO31</f>
        <v>2028</v>
      </c>
      <c r="OO31" s="121">
        <f t="shared" ref="OO31" si="978">BP31</f>
        <v>2028</v>
      </c>
      <c r="OP31" s="121">
        <f t="shared" ref="OP31" si="979">BQ31</f>
        <v>2028</v>
      </c>
      <c r="OQ31" s="121">
        <f t="shared" ref="OQ31" si="980">BR31</f>
        <v>2028</v>
      </c>
      <c r="OR31" s="121">
        <f t="shared" ref="OR31" si="981">BS31</f>
        <v>2029</v>
      </c>
      <c r="OS31" s="121">
        <f t="shared" ref="OS31" si="982">BT31</f>
        <v>2029</v>
      </c>
      <c r="OT31" s="121">
        <f t="shared" ref="OT31" si="983">BU31</f>
        <v>2029</v>
      </c>
      <c r="OU31" s="121">
        <f t="shared" ref="OU31" si="984">BV31</f>
        <v>2029</v>
      </c>
      <c r="OV31" s="121">
        <f t="shared" ref="OV31" si="985">BW31</f>
        <v>2029</v>
      </c>
      <c r="OW31" s="121">
        <f t="shared" ref="OW31" si="986">BX31</f>
        <v>2029</v>
      </c>
      <c r="OX31" s="121">
        <f t="shared" ref="OX31" si="987">BY31</f>
        <v>2029</v>
      </c>
      <c r="OY31" s="121">
        <f t="shared" ref="OY31" si="988">BZ31</f>
        <v>2030</v>
      </c>
      <c r="OZ31" s="121">
        <f t="shared" ref="OZ31" si="989">CA31</f>
        <v>2030</v>
      </c>
      <c r="PA31" s="121">
        <f t="shared" ref="PA31" si="990">CB31</f>
        <v>2030</v>
      </c>
      <c r="PB31" s="121">
        <f t="shared" ref="PB31" si="991">CC31</f>
        <v>2030</v>
      </c>
      <c r="PC31" s="121">
        <f t="shared" ref="PC31" si="992">CD31</f>
        <v>2030</v>
      </c>
      <c r="PD31" s="121">
        <f t="shared" ref="PD31" si="993">CE31</f>
        <v>2030</v>
      </c>
      <c r="PE31" s="121">
        <f t="shared" ref="PE31" si="994">CF31</f>
        <v>2030</v>
      </c>
      <c r="PF31" s="121">
        <f t="shared" ref="PF31" si="995">CG31</f>
        <v>2031</v>
      </c>
      <c r="PG31" s="121">
        <f t="shared" ref="PG31" si="996">CH31</f>
        <v>2031</v>
      </c>
      <c r="PH31" s="121">
        <f t="shared" ref="PH31" si="997">CI31</f>
        <v>2031</v>
      </c>
      <c r="PI31" s="121">
        <f t="shared" ref="PI31" si="998">CJ31</f>
        <v>2031</v>
      </c>
      <c r="PJ31" s="121">
        <f t="shared" ref="PJ31" si="999">CK31</f>
        <v>2031</v>
      </c>
      <c r="PK31" s="121">
        <f t="shared" ref="PK31" si="1000">CL31</f>
        <v>2031</v>
      </c>
      <c r="PL31" s="121">
        <f t="shared" ref="PL31" si="1001">CM31</f>
        <v>2031</v>
      </c>
      <c r="PM31" s="121">
        <f t="shared" ref="PM31" si="1002">CN31</f>
        <v>2032</v>
      </c>
      <c r="PN31" s="121">
        <f t="shared" ref="PN31" si="1003">CO31</f>
        <v>2032</v>
      </c>
      <c r="PO31" s="121">
        <f t="shared" ref="PO31" si="1004">CP31</f>
        <v>2032</v>
      </c>
      <c r="PP31" s="121">
        <f t="shared" ref="PP31" si="1005">CQ31</f>
        <v>2032</v>
      </c>
      <c r="PQ31" s="121">
        <f t="shared" ref="PQ31" si="1006">CR31</f>
        <v>2032</v>
      </c>
      <c r="PR31" s="121">
        <f t="shared" ref="PR31" si="1007">CS31</f>
        <v>2032</v>
      </c>
      <c r="PS31" s="121">
        <f t="shared" ref="PS31" si="1008">CT31</f>
        <v>2032</v>
      </c>
      <c r="PT31" s="121">
        <f t="shared" ref="PT31" si="1009">CU31</f>
        <v>2033</v>
      </c>
      <c r="TV31" s="116"/>
    </row>
    <row r="32" spans="1:542" x14ac:dyDescent="0.25">
      <c r="V32" s="68" t="str">
        <f t="shared" si="417"/>
        <v xml:space="preserve">    </v>
      </c>
      <c r="AB32" s="88"/>
      <c r="AC32" s="88"/>
      <c r="AD32" s="88"/>
      <c r="AE32" s="89"/>
      <c r="AF32" s="89"/>
      <c r="AG32" s="89"/>
      <c r="AH32" s="90"/>
      <c r="AI32" s="89"/>
      <c r="AJ32" s="89"/>
      <c r="AK32" s="89"/>
      <c r="AL32" s="89"/>
      <c r="AM32" s="89"/>
      <c r="AN32" s="89"/>
      <c r="AO32" s="90"/>
      <c r="AP32" s="89"/>
      <c r="AQ32" s="89"/>
      <c r="AR32" s="89"/>
      <c r="AS32" s="89"/>
      <c r="AT32" s="89"/>
      <c r="AU32" s="89"/>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c r="IW32" s="90"/>
      <c r="IX32" s="90"/>
      <c r="IY32" s="90"/>
      <c r="IZ32" s="90"/>
      <c r="JA32" s="90"/>
      <c r="JB32" s="90"/>
      <c r="JC32" s="90"/>
      <c r="JD32" s="90"/>
      <c r="JE32" s="90"/>
      <c r="JF32" s="90"/>
      <c r="JG32" s="90"/>
      <c r="JH32" s="90"/>
      <c r="JI32" s="90"/>
      <c r="JJ32" s="90"/>
      <c r="JK32" s="90"/>
      <c r="JL32" s="90"/>
      <c r="JM32" s="90"/>
      <c r="JN32" s="90"/>
      <c r="JO32" s="90"/>
      <c r="JP32" s="90"/>
      <c r="JQ32" s="90"/>
      <c r="JR32" s="90"/>
      <c r="JS32" s="90"/>
      <c r="JT32" s="90"/>
      <c r="JU32" s="90"/>
      <c r="JV32" s="90"/>
      <c r="JW32" s="90"/>
      <c r="JX32" s="90"/>
      <c r="JY32" s="90"/>
      <c r="JZ32" s="90"/>
      <c r="KA32" s="90"/>
      <c r="KB32" s="90"/>
      <c r="KC32" s="90"/>
      <c r="KD32" s="90"/>
      <c r="KE32" s="90"/>
      <c r="KF32" s="90"/>
      <c r="KG32" s="90"/>
      <c r="KH32" s="90"/>
      <c r="KI32" s="90"/>
      <c r="KJ32" s="90"/>
      <c r="KK32" s="90"/>
      <c r="KL32" s="90"/>
      <c r="KM32" s="90"/>
      <c r="KN32" s="90"/>
      <c r="KO32" s="90"/>
      <c r="KP32" s="90"/>
      <c r="KQ32" s="90"/>
      <c r="KR32" s="90"/>
      <c r="KS32" s="90"/>
      <c r="KT32" s="90"/>
      <c r="KU32" s="90"/>
      <c r="KV32" s="90"/>
      <c r="KW32" s="90"/>
      <c r="KX32" s="90"/>
      <c r="KY32" s="90"/>
      <c r="KZ32" s="90"/>
      <c r="LA32" s="90"/>
      <c r="LB32" s="90"/>
      <c r="LC32" s="90"/>
      <c r="LD32" s="90"/>
      <c r="LE32" s="90"/>
      <c r="LF32" s="90"/>
      <c r="LG32" s="90"/>
      <c r="LH32" s="90"/>
      <c r="LI32" s="90"/>
      <c r="LJ32" s="90"/>
      <c r="LK32" s="90"/>
      <c r="LL32" s="90"/>
      <c r="LM32" s="90"/>
      <c r="LN32" s="90"/>
      <c r="LO32" s="90"/>
      <c r="LP32" s="90"/>
      <c r="LQ32" s="90"/>
      <c r="LR32" s="90"/>
      <c r="LS32" s="90"/>
      <c r="LT32" s="90"/>
      <c r="LU32" s="90"/>
      <c r="LV32" s="90"/>
      <c r="LW32" s="90"/>
      <c r="LX32" s="90"/>
      <c r="LY32" s="90"/>
      <c r="LZ32" s="90"/>
      <c r="MA32" s="90"/>
      <c r="MB32" s="90"/>
      <c r="MC32" s="90"/>
      <c r="MD32" s="90"/>
      <c r="ME32" s="90"/>
      <c r="MF32" s="90"/>
      <c r="MG32" s="90"/>
      <c r="MH32" s="90"/>
      <c r="MI32" s="90"/>
      <c r="MJ32" s="90"/>
      <c r="MK32" s="90"/>
      <c r="ML32" s="90"/>
      <c r="MM32" s="90"/>
      <c r="MN32" s="90"/>
      <c r="MO32" s="90"/>
      <c r="MP32" s="90"/>
      <c r="MQ32" s="90"/>
      <c r="MR32" s="90"/>
      <c r="MS32" s="90"/>
      <c r="MT32" s="90"/>
      <c r="MU32" s="90"/>
      <c r="MV32" s="90"/>
      <c r="MW32" s="90"/>
      <c r="MX32" s="90"/>
      <c r="MY32" s="90"/>
      <c r="MZ32" s="90"/>
      <c r="NA32" s="90"/>
      <c r="NB32" s="90"/>
      <c r="NC32" s="90"/>
      <c r="ND32" s="90"/>
      <c r="NE32" s="90"/>
      <c r="NF32" s="90"/>
      <c r="NG32" s="90"/>
      <c r="NH32" s="90"/>
      <c r="NI32" s="90"/>
      <c r="NJ32" s="90"/>
      <c r="NK32" s="90"/>
      <c r="NL32" s="90"/>
      <c r="NM32" s="90"/>
      <c r="NN32" s="90"/>
      <c r="NO32" s="90"/>
      <c r="NP32" s="90"/>
      <c r="NQ32" s="90"/>
      <c r="NR32" s="90"/>
      <c r="NS32" s="90"/>
      <c r="NT32" s="90"/>
    </row>
    <row r="33" spans="22:436" x14ac:dyDescent="0.25">
      <c r="V33" s="68" t="str">
        <f t="shared" si="417"/>
        <v xml:space="preserve">    </v>
      </c>
      <c r="AB33" s="89"/>
      <c r="AC33" s="89"/>
      <c r="AD33" s="89"/>
      <c r="AE33" s="89"/>
      <c r="AF33" s="89"/>
      <c r="AG33" s="89"/>
      <c r="AH33" s="90"/>
      <c r="AI33" s="89"/>
      <c r="AJ33" s="89"/>
      <c r="AK33" s="89"/>
      <c r="AL33" s="89"/>
      <c r="AM33" s="89"/>
      <c r="AN33" s="89"/>
      <c r="AO33" s="90"/>
      <c r="AP33" s="89"/>
      <c r="AQ33" s="89"/>
      <c r="AR33" s="89"/>
      <c r="AS33" s="89"/>
      <c r="AT33" s="89"/>
      <c r="AU33" s="89"/>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c r="JB33" s="90"/>
      <c r="JC33" s="90"/>
      <c r="JD33" s="90"/>
      <c r="JE33" s="90"/>
      <c r="JF33" s="90"/>
      <c r="JG33" s="90"/>
      <c r="JH33" s="90"/>
      <c r="JI33" s="90"/>
      <c r="JJ33" s="90"/>
      <c r="JK33" s="90"/>
      <c r="JL33" s="90"/>
      <c r="JM33" s="90"/>
      <c r="JN33" s="90"/>
      <c r="JO33" s="90"/>
      <c r="JP33" s="90"/>
      <c r="JQ33" s="90"/>
      <c r="JR33" s="90"/>
      <c r="JS33" s="90"/>
      <c r="JT33" s="90"/>
      <c r="JU33" s="90"/>
      <c r="JV33" s="90"/>
      <c r="JW33" s="90"/>
      <c r="JX33" s="90"/>
      <c r="JY33" s="90"/>
      <c r="JZ33" s="90"/>
      <c r="KA33" s="90"/>
      <c r="KB33" s="90"/>
      <c r="KC33" s="90"/>
      <c r="KD33" s="90"/>
      <c r="KE33" s="90"/>
      <c r="KF33" s="90"/>
      <c r="KG33" s="90"/>
      <c r="KH33" s="90"/>
      <c r="KI33" s="90"/>
      <c r="KJ33" s="90"/>
      <c r="KK33" s="90"/>
      <c r="KL33" s="90"/>
      <c r="KM33" s="90"/>
      <c r="KN33" s="90"/>
      <c r="KO33" s="90"/>
      <c r="KP33" s="90"/>
      <c r="KQ33" s="90"/>
      <c r="KR33" s="90"/>
      <c r="KS33" s="90"/>
      <c r="KT33" s="90"/>
      <c r="KU33" s="90"/>
      <c r="KV33" s="90"/>
      <c r="KW33" s="90"/>
      <c r="KX33" s="90"/>
      <c r="KY33" s="90"/>
      <c r="KZ33" s="90"/>
      <c r="LA33" s="90"/>
      <c r="LB33" s="90"/>
      <c r="LC33" s="90"/>
      <c r="LD33" s="90"/>
      <c r="LE33" s="90"/>
      <c r="LF33" s="90"/>
      <c r="LG33" s="90"/>
      <c r="LH33" s="90"/>
      <c r="LI33" s="90"/>
      <c r="LJ33" s="90"/>
      <c r="LK33" s="90"/>
      <c r="LL33" s="90"/>
      <c r="LM33" s="90"/>
      <c r="LN33" s="90"/>
      <c r="LO33" s="90"/>
      <c r="LP33" s="90"/>
      <c r="LQ33" s="90"/>
      <c r="LR33" s="90"/>
      <c r="LS33" s="90"/>
      <c r="LT33" s="90"/>
      <c r="LU33" s="90"/>
      <c r="LV33" s="90"/>
      <c r="LW33" s="90"/>
      <c r="LX33" s="90"/>
      <c r="LY33" s="90"/>
      <c r="LZ33" s="90"/>
      <c r="MA33" s="90"/>
      <c r="MB33" s="90"/>
      <c r="MC33" s="90"/>
      <c r="MD33" s="90"/>
      <c r="ME33" s="90"/>
      <c r="MF33" s="90"/>
      <c r="MG33" s="90"/>
      <c r="MH33" s="90"/>
      <c r="MI33" s="90"/>
      <c r="MJ33" s="90"/>
      <c r="MK33" s="90"/>
      <c r="ML33" s="90"/>
      <c r="MM33" s="90"/>
      <c r="MN33" s="90"/>
      <c r="MO33" s="90"/>
      <c r="MP33" s="90"/>
      <c r="MQ33" s="90"/>
      <c r="MR33" s="90"/>
      <c r="MS33" s="90"/>
      <c r="MT33" s="90"/>
      <c r="MU33" s="90"/>
      <c r="MV33" s="90"/>
      <c r="MW33" s="90"/>
      <c r="MX33" s="90"/>
      <c r="MY33" s="90"/>
      <c r="MZ33" s="90"/>
      <c r="NA33" s="90"/>
      <c r="NB33" s="90"/>
      <c r="NC33" s="90"/>
      <c r="ND33" s="90"/>
      <c r="NE33" s="90"/>
      <c r="NF33" s="90"/>
      <c r="NG33" s="90"/>
      <c r="NH33" s="90"/>
      <c r="NI33" s="90"/>
      <c r="NJ33" s="90"/>
      <c r="NK33" s="90"/>
      <c r="NL33" s="90"/>
      <c r="NM33" s="90"/>
      <c r="NN33" s="90"/>
      <c r="NO33" s="90"/>
      <c r="NP33" s="90"/>
      <c r="NQ33" s="90"/>
      <c r="NR33" s="90"/>
      <c r="NS33" s="90"/>
      <c r="NT33" s="90"/>
    </row>
    <row r="34" spans="22:436" x14ac:dyDescent="0.25">
      <c r="Z34" s="138"/>
      <c r="AA34" s="139"/>
      <c r="AB34" s="91"/>
      <c r="AC34" s="91"/>
      <c r="AE34" s="91"/>
    </row>
    <row r="35" spans="22:436" x14ac:dyDescent="0.25">
      <c r="AA35" s="139"/>
      <c r="AE35" s="92"/>
      <c r="OA35" s="69"/>
      <c r="OF35" s="69"/>
    </row>
    <row r="37" spans="22:436" x14ac:dyDescent="0.25">
      <c r="AE37" s="92"/>
      <c r="NW37" s="69"/>
      <c r="NX37" s="69"/>
      <c r="NY37" s="69"/>
      <c r="NZ37" s="69"/>
      <c r="OA37" s="69"/>
      <c r="OB37" s="69"/>
      <c r="OC37" s="69"/>
      <c r="OD37" s="69"/>
      <c r="OE37" s="69"/>
      <c r="OF37" s="69"/>
      <c r="OG37" s="69"/>
      <c r="OH37" s="69"/>
      <c r="OI37" s="69"/>
      <c r="OJ37" s="69"/>
      <c r="OK37" s="69"/>
      <c r="OL37" s="69"/>
      <c r="OM37" s="69"/>
      <c r="ON37" s="69"/>
      <c r="OO37" s="69"/>
      <c r="OP37" s="69"/>
      <c r="OQ37" s="69"/>
      <c r="OR37" s="69"/>
      <c r="OS37" s="69"/>
      <c r="OT37" s="69"/>
      <c r="OU37" s="69"/>
      <c r="OV37" s="69"/>
      <c r="OW37" s="69"/>
      <c r="OX37" s="69"/>
      <c r="OY37" s="69"/>
      <c r="OZ37" s="69"/>
      <c r="PA37" s="69"/>
      <c r="PB37" s="69"/>
      <c r="PC37" s="69"/>
      <c r="PD37" s="69"/>
      <c r="PE37" s="69"/>
      <c r="PF37" s="69"/>
      <c r="PG37" s="69"/>
      <c r="PH37" s="69"/>
      <c r="PI37" s="69"/>
      <c r="PJ37" s="69"/>
      <c r="PK37" s="69"/>
      <c r="PL37" s="69"/>
      <c r="PM37" s="69"/>
      <c r="PN37" s="69"/>
      <c r="PO37" s="69"/>
      <c r="PP37" s="69"/>
      <c r="PQ37" s="69"/>
      <c r="PR37" s="69"/>
      <c r="PS37" s="69"/>
      <c r="PT37" s="69"/>
    </row>
    <row r="38" spans="22:436" x14ac:dyDescent="0.25">
      <c r="AE38" s="92"/>
      <c r="NV38" s="127"/>
      <c r="NW38" s="127"/>
      <c r="NX38" s="127"/>
      <c r="NY38" s="127"/>
      <c r="NZ38" s="127"/>
      <c r="OA38" s="127"/>
      <c r="OB38" s="127"/>
      <c r="OC38" s="127"/>
      <c r="OD38" s="127"/>
      <c r="OE38" s="127"/>
      <c r="OF38" s="127"/>
      <c r="OG38" s="127"/>
      <c r="OH38" s="127"/>
      <c r="OI38" s="127"/>
      <c r="OJ38" s="127"/>
      <c r="OK38" s="127"/>
      <c r="OL38" s="127"/>
      <c r="OM38" s="127"/>
      <c r="ON38" s="127"/>
      <c r="OO38" s="127"/>
      <c r="OP38" s="127"/>
      <c r="OQ38" s="127"/>
      <c r="OR38" s="127"/>
      <c r="OS38" s="127"/>
      <c r="OT38" s="127"/>
      <c r="OU38" s="127"/>
      <c r="OV38" s="127"/>
      <c r="OW38" s="127"/>
      <c r="OX38" s="127"/>
      <c r="OY38" s="127"/>
      <c r="OZ38" s="127"/>
      <c r="PA38" s="127"/>
      <c r="PB38" s="127"/>
      <c r="PC38" s="127"/>
      <c r="PD38" s="127"/>
      <c r="PE38" s="127"/>
      <c r="PF38" s="127"/>
      <c r="PG38" s="127"/>
      <c r="PH38" s="127"/>
      <c r="PI38" s="127"/>
      <c r="PJ38" s="127"/>
      <c r="PK38" s="127"/>
      <c r="PL38" s="127"/>
      <c r="PM38" s="127"/>
      <c r="PN38" s="127"/>
      <c r="PO38" s="127"/>
      <c r="PP38" s="127"/>
      <c r="PQ38" s="127"/>
      <c r="PR38" s="127"/>
      <c r="PS38" s="127"/>
      <c r="PT38" s="127"/>
    </row>
    <row r="39" spans="22:436" x14ac:dyDescent="0.25">
      <c r="AE39" s="92"/>
    </row>
    <row r="40" spans="22:436" x14ac:dyDescent="0.25">
      <c r="AN40" s="89"/>
    </row>
  </sheetData>
  <sheetProtection formatCells="0" selectLockedCells="1"/>
  <pageMargins left="0.70866141732283472" right="0.70866141732283472" top="0.78740157480314965" bottom="0.78740157480314965"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1"/>
  </sheetPr>
  <dimension ref="A1:AD2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4.4" x14ac:dyDescent="0.3"/>
  <cols>
    <col min="1" max="1" width="22.5546875" bestFit="1" customWidth="1"/>
    <col min="9" max="9" width="13.109375" customWidth="1"/>
    <col min="10" max="10" width="16.88671875" customWidth="1"/>
    <col min="11" max="12" width="13.109375" customWidth="1"/>
    <col min="14" max="14" width="12.109375" customWidth="1"/>
    <col min="21" max="21" width="14.6640625" customWidth="1"/>
    <col min="23" max="23" width="12.5546875" customWidth="1"/>
    <col min="30" max="30" width="15" customWidth="1"/>
  </cols>
  <sheetData>
    <row r="1" spans="1:30" s="28" customFormat="1" ht="30" customHeight="1" x14ac:dyDescent="0.3">
      <c r="A1" s="27" t="s">
        <v>5</v>
      </c>
      <c r="B1" s="220" t="s">
        <v>15</v>
      </c>
      <c r="C1" s="220"/>
      <c r="D1" s="220" t="s">
        <v>16</v>
      </c>
      <c r="E1" s="220"/>
      <c r="F1" s="28" t="s">
        <v>14</v>
      </c>
      <c r="G1" s="28" t="s">
        <v>12</v>
      </c>
      <c r="H1" s="28" t="s">
        <v>56</v>
      </c>
      <c r="I1" s="28" t="s">
        <v>57</v>
      </c>
      <c r="J1" s="28" t="s">
        <v>82</v>
      </c>
      <c r="K1" s="34" t="s">
        <v>17</v>
      </c>
      <c r="L1" s="34" t="s">
        <v>65</v>
      </c>
      <c r="M1" s="29">
        <v>2019</v>
      </c>
      <c r="N1" s="30" t="str">
        <f>B1</f>
        <v>Warmwasser Ökostrom</v>
      </c>
      <c r="O1" s="30"/>
      <c r="P1" s="30" t="str">
        <f>D1</f>
        <v>Tagstrom Ökostrom</v>
      </c>
      <c r="Q1" s="30"/>
      <c r="R1" s="30" t="s">
        <v>14</v>
      </c>
      <c r="S1" s="30" t="str">
        <f>G1</f>
        <v>€ges</v>
      </c>
      <c r="T1" s="30" t="str">
        <f>H1</f>
        <v>kWhges</v>
      </c>
      <c r="U1" s="30" t="s">
        <v>58</v>
      </c>
      <c r="V1" s="29">
        <v>2020</v>
      </c>
      <c r="W1" s="30" t="str">
        <f>N1</f>
        <v>Warmwasser Ökostrom</v>
      </c>
      <c r="X1" s="30"/>
      <c r="Y1" s="30" t="str">
        <f>P1</f>
        <v>Tagstrom Ökostrom</v>
      </c>
      <c r="Z1" s="30"/>
      <c r="AA1" s="30" t="s">
        <v>14</v>
      </c>
      <c r="AB1" s="30" t="str">
        <f>S1</f>
        <v>€ges</v>
      </c>
      <c r="AC1" s="30" t="str">
        <f>T1</f>
        <v>kWhges</v>
      </c>
      <c r="AD1" s="42" t="str">
        <f>U1</f>
        <v>Cent/kWh ges.</v>
      </c>
    </row>
    <row r="2" spans="1:30" x14ac:dyDescent="0.3">
      <c r="A2" s="50">
        <f>COUNTA(A3:A13)</f>
        <v>11</v>
      </c>
      <c r="B2" t="s">
        <v>54</v>
      </c>
      <c r="C2" t="s">
        <v>59</v>
      </c>
      <c r="D2" t="s">
        <v>54</v>
      </c>
      <c r="E2" t="s">
        <v>59</v>
      </c>
      <c r="F2" t="s">
        <v>59</v>
      </c>
      <c r="J2" s="48">
        <f>B22</f>
        <v>0.65</v>
      </c>
      <c r="K2" s="35"/>
      <c r="L2" s="36">
        <v>0.5</v>
      </c>
      <c r="M2" s="6">
        <f t="shared" ref="M2:M14" si="0">A2</f>
        <v>11</v>
      </c>
      <c r="N2" t="str">
        <f>B2</f>
        <v>kWh</v>
      </c>
      <c r="O2" t="str">
        <f>C2</f>
        <v>Cent/kWh</v>
      </c>
      <c r="P2" t="str">
        <f>D2</f>
        <v>kWh</v>
      </c>
      <c r="Q2" t="str">
        <f>E2</f>
        <v>Cent/kWh</v>
      </c>
      <c r="R2" t="s">
        <v>59</v>
      </c>
      <c r="V2" s="6">
        <f t="shared" ref="V2:V14" si="1">M2</f>
        <v>11</v>
      </c>
      <c r="W2" t="str">
        <f>N2</f>
        <v>kWh</v>
      </c>
      <c r="X2" t="str">
        <f>O2</f>
        <v>Cent/kWh</v>
      </c>
      <c r="Y2" t="str">
        <f>P2</f>
        <v>kWh</v>
      </c>
      <c r="Z2" t="str">
        <f>Q2</f>
        <v>Cent/kWh</v>
      </c>
      <c r="AA2" t="s">
        <v>59</v>
      </c>
      <c r="AD2" s="7"/>
    </row>
    <row r="3" spans="1:30" x14ac:dyDescent="0.3">
      <c r="A3" s="51" t="s">
        <v>2</v>
      </c>
      <c r="B3" s="49">
        <f>W3</f>
        <v>953</v>
      </c>
      <c r="C3" s="11">
        <f t="shared" ref="C3:I4" si="2">X3</f>
        <v>9.5521511017838403</v>
      </c>
      <c r="D3" s="49">
        <f t="shared" si="2"/>
        <v>1968</v>
      </c>
      <c r="E3" s="11">
        <f t="shared" si="2"/>
        <v>11.679268292682927</v>
      </c>
      <c r="F3" s="11">
        <f t="shared" si="2"/>
        <v>7.1539883601506347</v>
      </c>
      <c r="G3" s="32">
        <f t="shared" si="2"/>
        <v>708.29</v>
      </c>
      <c r="H3" s="46">
        <f t="shared" si="2"/>
        <v>2921</v>
      </c>
      <c r="I3" s="32">
        <f t="shared" si="2"/>
        <v>24.248202670318385</v>
      </c>
      <c r="J3" s="37">
        <f>H3*B$22</f>
        <v>1898.65</v>
      </c>
      <c r="K3" s="54">
        <f>J3*I3/100</f>
        <v>460.38850000000008</v>
      </c>
      <c r="L3" s="54">
        <f>Ergebnis!M$25/2/A$2</f>
        <v>26.768099283488599</v>
      </c>
      <c r="M3" s="6" t="str">
        <f t="shared" si="0"/>
        <v>Top1</v>
      </c>
      <c r="N3" s="57">
        <v>632</v>
      </c>
      <c r="O3">
        <v>13</v>
      </c>
      <c r="P3" s="57">
        <v>2922</v>
      </c>
      <c r="S3" s="55">
        <f>((N3*O3)+(P3*U3))/100</f>
        <v>725</v>
      </c>
      <c r="T3" s="57">
        <f>N3+P3</f>
        <v>3554</v>
      </c>
      <c r="U3">
        <v>22</v>
      </c>
      <c r="V3" s="6" t="str">
        <f t="shared" si="1"/>
        <v>Top1</v>
      </c>
      <c r="W3" s="57">
        <v>953</v>
      </c>
      <c r="X3" s="53">
        <f>((61.56+14.3)*1.2)/W3*100</f>
        <v>9.5521511017838403</v>
      </c>
      <c r="Y3" s="57">
        <v>1968</v>
      </c>
      <c r="Z3" s="53">
        <f>((162.02+29.52)*1.2)/Y3*100</f>
        <v>11.679268292682927</v>
      </c>
      <c r="AA3" s="53">
        <f>((144.18+29.96)*1.2)/AC3*100</f>
        <v>7.1539883601506347</v>
      </c>
      <c r="AB3" s="59">
        <f>1216.84-162.01-346.54</f>
        <v>708.29</v>
      </c>
      <c r="AC3" s="57">
        <f>W3+Y3</f>
        <v>2921</v>
      </c>
      <c r="AD3" s="52">
        <f>(488.54+29.52+175.93+14.3)/AC3*100</f>
        <v>24.248202670318385</v>
      </c>
    </row>
    <row r="4" spans="1:30" x14ac:dyDescent="0.3">
      <c r="A4" s="51" t="s">
        <v>3</v>
      </c>
      <c r="B4" s="49">
        <f>W4</f>
        <v>1075</v>
      </c>
      <c r="C4" s="11">
        <f t="shared" si="2"/>
        <v>9.5531162790697675</v>
      </c>
      <c r="D4" s="49">
        <f t="shared" si="2"/>
        <v>1882</v>
      </c>
      <c r="E4" s="11">
        <f t="shared" si="2"/>
        <v>11.760255047821467</v>
      </c>
      <c r="F4" s="11">
        <f t="shared" si="2"/>
        <v>7.015759215421034</v>
      </c>
      <c r="G4" s="32">
        <f t="shared" si="2"/>
        <v>710.44</v>
      </c>
      <c r="H4" s="46">
        <f t="shared" si="2"/>
        <v>2957</v>
      </c>
      <c r="I4" s="32">
        <f t="shared" si="2"/>
        <v>24.025701724720999</v>
      </c>
      <c r="J4" s="37">
        <f t="shared" ref="J4:J13" si="3">H4*B$22</f>
        <v>1922.05</v>
      </c>
      <c r="K4" s="54">
        <f>J4*I4/100</f>
        <v>461.786</v>
      </c>
      <c r="L4" s="54">
        <f>Ergebnis!M$25/2/A$2</f>
        <v>26.768099283488599</v>
      </c>
      <c r="M4" s="6" t="str">
        <f t="shared" si="0"/>
        <v>Top2</v>
      </c>
      <c r="N4" s="57">
        <v>1416</v>
      </c>
      <c r="O4">
        <v>8</v>
      </c>
      <c r="P4" s="57">
        <v>2070</v>
      </c>
      <c r="S4" s="55">
        <f>((N4*O4)+(P4*U4))/100</f>
        <v>630.78</v>
      </c>
      <c r="T4" s="57">
        <f>N4+P4</f>
        <v>3486</v>
      </c>
      <c r="U4">
        <v>25</v>
      </c>
      <c r="V4" s="6" t="str">
        <f t="shared" si="1"/>
        <v>Top2</v>
      </c>
      <c r="W4" s="57">
        <v>1075</v>
      </c>
      <c r="X4" s="53">
        <f>((69.45+16.13)*1.2)/W4*100</f>
        <v>9.5531162790697675</v>
      </c>
      <c r="Y4" s="57">
        <v>1882</v>
      </c>
      <c r="Z4" s="53">
        <f>((156.21+28.23)*1.2)/Y4*100</f>
        <v>11.760255047821467</v>
      </c>
      <c r="AA4" s="53">
        <f>((140.58+32.3)*1.2)/AC4*100</f>
        <v>7.015759215421034</v>
      </c>
      <c r="AB4" s="60">
        <v>710.44</v>
      </c>
      <c r="AC4" s="57">
        <f>W4+Y4</f>
        <v>2957</v>
      </c>
      <c r="AD4" s="52">
        <f>(474.03+28.23+192.05+16.13)/AC4*100</f>
        <v>24.025701724720999</v>
      </c>
    </row>
    <row r="5" spans="1:30" x14ac:dyDescent="0.3">
      <c r="A5" s="51" t="s">
        <v>51</v>
      </c>
      <c r="B5" s="49"/>
      <c r="C5" s="11"/>
      <c r="D5" s="49"/>
      <c r="E5" s="11"/>
      <c r="F5" s="11"/>
      <c r="G5" s="32"/>
      <c r="H5" s="46">
        <v>3500</v>
      </c>
      <c r="I5" s="32">
        <v>18</v>
      </c>
      <c r="J5" s="37">
        <f t="shared" si="3"/>
        <v>2275</v>
      </c>
      <c r="K5" s="54">
        <f t="shared" ref="K5:K13" si="4">J5*I5/100</f>
        <v>409.5</v>
      </c>
      <c r="L5" s="54">
        <f>Ergebnis!M$25/2/A$2</f>
        <v>26.768099283488599</v>
      </c>
      <c r="M5" s="6" t="str">
        <f t="shared" si="0"/>
        <v>Top3</v>
      </c>
      <c r="N5" s="57"/>
      <c r="P5" s="57"/>
      <c r="S5" s="55"/>
      <c r="T5" s="57"/>
      <c r="V5" s="6" t="str">
        <f t="shared" si="1"/>
        <v>Top3</v>
      </c>
      <c r="W5" s="57"/>
      <c r="X5" s="11"/>
      <c r="Y5" s="57"/>
      <c r="Z5" s="11"/>
      <c r="AA5" s="11"/>
      <c r="AB5" s="55"/>
      <c r="AC5" s="57"/>
      <c r="AD5" s="12"/>
    </row>
    <row r="6" spans="1:30" x14ac:dyDescent="0.3">
      <c r="A6" s="51" t="s">
        <v>35</v>
      </c>
      <c r="B6" s="49"/>
      <c r="D6" s="49"/>
      <c r="G6" s="32"/>
      <c r="H6" s="46">
        <f>H5</f>
        <v>3500</v>
      </c>
      <c r="I6" s="32">
        <v>18</v>
      </c>
      <c r="J6" s="37">
        <f t="shared" si="3"/>
        <v>2275</v>
      </c>
      <c r="K6" s="54">
        <f t="shared" si="4"/>
        <v>409.5</v>
      </c>
      <c r="L6" s="54">
        <f>Ergebnis!M$25/2/A$2</f>
        <v>26.768099283488599</v>
      </c>
      <c r="M6" s="6" t="str">
        <f t="shared" si="0"/>
        <v>Top4</v>
      </c>
      <c r="N6" s="57"/>
      <c r="P6" s="57"/>
      <c r="S6" s="55"/>
      <c r="T6" s="57"/>
      <c r="V6" s="6" t="str">
        <f t="shared" si="1"/>
        <v>Top4</v>
      </c>
      <c r="W6" s="57"/>
      <c r="X6" s="11"/>
      <c r="Y6" s="57"/>
      <c r="Z6" s="11"/>
      <c r="AA6" s="11"/>
      <c r="AB6" s="55"/>
      <c r="AC6" s="57"/>
      <c r="AD6" s="12"/>
    </row>
    <row r="7" spans="1:30" x14ac:dyDescent="0.3">
      <c r="A7" s="51" t="s">
        <v>36</v>
      </c>
      <c r="B7" s="49"/>
      <c r="C7" s="11"/>
      <c r="D7" s="49"/>
      <c r="E7" s="11"/>
      <c r="F7" s="11"/>
      <c r="G7" s="32"/>
      <c r="H7" s="46">
        <f>H6</f>
        <v>3500</v>
      </c>
      <c r="I7" s="32">
        <v>18</v>
      </c>
      <c r="J7" s="37">
        <f t="shared" si="3"/>
        <v>2275</v>
      </c>
      <c r="K7" s="54">
        <f t="shared" si="4"/>
        <v>409.5</v>
      </c>
      <c r="L7" s="54">
        <f>Ergebnis!M$25/2/A$2</f>
        <v>26.768099283488599</v>
      </c>
      <c r="M7" s="6" t="str">
        <f t="shared" si="0"/>
        <v>Top5</v>
      </c>
      <c r="N7" s="57"/>
      <c r="P7" s="57"/>
      <c r="S7" s="55"/>
      <c r="T7" s="57"/>
      <c r="V7" s="6" t="str">
        <f t="shared" si="1"/>
        <v>Top5</v>
      </c>
      <c r="W7" s="57"/>
      <c r="X7" s="11"/>
      <c r="Y7" s="57"/>
      <c r="Z7" s="11"/>
      <c r="AA7" s="11"/>
      <c r="AB7" s="55"/>
      <c r="AC7" s="57"/>
      <c r="AD7" s="12"/>
    </row>
    <row r="8" spans="1:30" x14ac:dyDescent="0.3">
      <c r="A8" s="51" t="s">
        <v>37</v>
      </c>
      <c r="B8" s="49"/>
      <c r="C8" s="11"/>
      <c r="D8" s="49"/>
      <c r="E8" s="11"/>
      <c r="F8" s="11"/>
      <c r="G8" s="32"/>
      <c r="H8" s="46">
        <f>H7</f>
        <v>3500</v>
      </c>
      <c r="I8" s="32">
        <v>18</v>
      </c>
      <c r="J8" s="37">
        <f t="shared" si="3"/>
        <v>2275</v>
      </c>
      <c r="K8" s="54">
        <f t="shared" si="4"/>
        <v>409.5</v>
      </c>
      <c r="L8" s="54">
        <f>Ergebnis!M$25/2/A$2</f>
        <v>26.768099283488599</v>
      </c>
      <c r="M8" s="6" t="str">
        <f t="shared" si="0"/>
        <v>Top6</v>
      </c>
      <c r="N8" s="57"/>
      <c r="P8" s="57"/>
      <c r="S8" s="55"/>
      <c r="T8" s="57"/>
      <c r="V8" s="6" t="str">
        <f t="shared" si="1"/>
        <v>Top6</v>
      </c>
      <c r="W8" s="57"/>
      <c r="X8" s="11"/>
      <c r="Y8" s="57"/>
      <c r="Z8" s="11"/>
      <c r="AA8" s="11"/>
      <c r="AB8" s="55"/>
      <c r="AC8" s="57"/>
      <c r="AD8" s="12"/>
    </row>
    <row r="9" spans="1:30" x14ac:dyDescent="0.3">
      <c r="A9" s="51" t="s">
        <v>38</v>
      </c>
      <c r="B9" s="49"/>
      <c r="C9" s="11"/>
      <c r="D9" s="49"/>
      <c r="E9" s="11"/>
      <c r="F9" s="11"/>
      <c r="G9" s="32"/>
      <c r="H9" s="46">
        <v>2500</v>
      </c>
      <c r="I9" s="32">
        <v>18</v>
      </c>
      <c r="J9" s="37">
        <f t="shared" si="3"/>
        <v>1625</v>
      </c>
      <c r="K9" s="54">
        <f t="shared" si="4"/>
        <v>292.5</v>
      </c>
      <c r="L9" s="54">
        <f>Ergebnis!M$25/2/A$2</f>
        <v>26.768099283488599</v>
      </c>
      <c r="M9" s="6" t="str">
        <f t="shared" si="0"/>
        <v>Top7</v>
      </c>
      <c r="N9" s="57"/>
      <c r="P9" s="57"/>
      <c r="S9" s="55"/>
      <c r="T9" s="57"/>
      <c r="V9" s="6" t="str">
        <f t="shared" si="1"/>
        <v>Top7</v>
      </c>
      <c r="W9" s="57"/>
      <c r="X9" s="11"/>
      <c r="Y9" s="57"/>
      <c r="Z9" s="11"/>
      <c r="AA9" s="11"/>
      <c r="AB9" s="55"/>
      <c r="AC9" s="57"/>
      <c r="AD9" s="12"/>
    </row>
    <row r="10" spans="1:30" x14ac:dyDescent="0.3">
      <c r="A10" s="51" t="s">
        <v>40</v>
      </c>
      <c r="B10" s="49"/>
      <c r="C10" s="11"/>
      <c r="D10" s="49"/>
      <c r="E10" s="11"/>
      <c r="F10" s="11"/>
      <c r="G10" s="32"/>
      <c r="H10" s="46">
        <v>3500</v>
      </c>
      <c r="I10" s="32">
        <v>18</v>
      </c>
      <c r="J10" s="37">
        <f t="shared" si="3"/>
        <v>2275</v>
      </c>
      <c r="K10" s="54">
        <f t="shared" si="4"/>
        <v>409.5</v>
      </c>
      <c r="L10" s="54">
        <f>Ergebnis!M$25/2/A$2</f>
        <v>26.768099283488599</v>
      </c>
      <c r="M10" s="6" t="str">
        <f t="shared" si="0"/>
        <v>Top8</v>
      </c>
      <c r="N10" s="57"/>
      <c r="P10" s="57"/>
      <c r="S10" s="55"/>
      <c r="T10" s="57"/>
      <c r="V10" s="6" t="str">
        <f t="shared" si="1"/>
        <v>Top8</v>
      </c>
      <c r="W10" s="57"/>
      <c r="X10" s="11"/>
      <c r="Y10" s="57"/>
      <c r="Z10" s="11"/>
      <c r="AA10" s="11"/>
      <c r="AB10" s="55"/>
      <c r="AC10" s="57"/>
      <c r="AD10" s="12"/>
    </row>
    <row r="11" spans="1:30" x14ac:dyDescent="0.3">
      <c r="A11" s="51" t="s">
        <v>39</v>
      </c>
      <c r="B11" s="49"/>
      <c r="C11" s="11"/>
      <c r="D11" s="49"/>
      <c r="E11" s="11"/>
      <c r="F11" s="11"/>
      <c r="G11" s="32"/>
      <c r="H11" s="46">
        <v>4000</v>
      </c>
      <c r="I11" s="32">
        <v>18</v>
      </c>
      <c r="J11" s="37">
        <f t="shared" si="3"/>
        <v>2600</v>
      </c>
      <c r="K11" s="54">
        <f t="shared" si="4"/>
        <v>468</v>
      </c>
      <c r="L11" s="54">
        <f>Ergebnis!M$25/2/A$2</f>
        <v>26.768099283488599</v>
      </c>
      <c r="M11" s="6" t="str">
        <f t="shared" si="0"/>
        <v>Top9</v>
      </c>
      <c r="N11" s="57"/>
      <c r="P11" s="57"/>
      <c r="S11" s="55"/>
      <c r="T11" s="57"/>
      <c r="V11" s="6" t="str">
        <f t="shared" si="1"/>
        <v>Top9</v>
      </c>
      <c r="W11" s="57"/>
      <c r="X11" s="11"/>
      <c r="Y11" s="57"/>
      <c r="Z11" s="11"/>
      <c r="AA11" s="11"/>
      <c r="AB11" s="55"/>
      <c r="AC11" s="57"/>
      <c r="AD11" s="12"/>
    </row>
    <row r="12" spans="1:30" x14ac:dyDescent="0.3">
      <c r="A12" s="51" t="s">
        <v>48</v>
      </c>
      <c r="B12" s="49"/>
      <c r="C12" s="11"/>
      <c r="D12" s="49"/>
      <c r="E12" s="11"/>
      <c r="F12" s="11"/>
      <c r="G12" s="32"/>
      <c r="H12" s="46">
        <v>4300</v>
      </c>
      <c r="I12" s="32">
        <v>18</v>
      </c>
      <c r="J12" s="37">
        <f t="shared" si="3"/>
        <v>2795</v>
      </c>
      <c r="K12" s="54">
        <f t="shared" si="4"/>
        <v>503.1</v>
      </c>
      <c r="L12" s="54">
        <f>Ergebnis!M$25/2/A$2</f>
        <v>26.768099283488599</v>
      </c>
      <c r="M12" s="6" t="str">
        <f t="shared" si="0"/>
        <v>Top10</v>
      </c>
      <c r="N12" s="57"/>
      <c r="P12" s="57"/>
      <c r="S12" s="55"/>
      <c r="T12" s="57"/>
      <c r="V12" s="6" t="str">
        <f t="shared" si="1"/>
        <v>Top10</v>
      </c>
      <c r="W12" s="57"/>
      <c r="X12" s="11"/>
      <c r="Y12" s="57"/>
      <c r="Z12" s="11"/>
      <c r="AA12" s="11"/>
      <c r="AB12" s="55"/>
      <c r="AC12" s="57"/>
      <c r="AD12" s="12"/>
    </row>
    <row r="13" spans="1:30" x14ac:dyDescent="0.3">
      <c r="A13" s="51" t="s">
        <v>13</v>
      </c>
      <c r="B13" s="49"/>
      <c r="C13" s="11"/>
      <c r="D13" s="49"/>
      <c r="E13" s="11"/>
      <c r="F13" s="11"/>
      <c r="G13" s="32"/>
      <c r="H13" s="46">
        <v>5000</v>
      </c>
      <c r="I13" s="32">
        <v>18</v>
      </c>
      <c r="J13" s="37">
        <f t="shared" si="3"/>
        <v>3250</v>
      </c>
      <c r="K13" s="54">
        <f t="shared" si="4"/>
        <v>585</v>
      </c>
      <c r="L13" s="54">
        <f>Ergebnis!M$25/2/A$2</f>
        <v>26.768099283488599</v>
      </c>
      <c r="M13" s="6" t="str">
        <f t="shared" si="0"/>
        <v>Gemeinstrom</v>
      </c>
      <c r="N13" s="57"/>
      <c r="P13" s="57"/>
      <c r="S13" s="55"/>
      <c r="T13" s="57"/>
      <c r="V13" s="6" t="str">
        <f t="shared" si="1"/>
        <v>Gemeinstrom</v>
      </c>
      <c r="W13" s="57"/>
      <c r="X13" s="11"/>
      <c r="Y13" s="57"/>
      <c r="Z13" s="11"/>
      <c r="AA13" s="11"/>
      <c r="AB13" s="55"/>
      <c r="AC13" s="57"/>
      <c r="AD13" s="12"/>
    </row>
    <row r="14" spans="1:30" ht="15" thickBot="1" x14ac:dyDescent="0.35">
      <c r="A14" s="3" t="s">
        <v>6</v>
      </c>
      <c r="B14" s="41">
        <f>SUM(B3:B13)</f>
        <v>2028</v>
      </c>
      <c r="D14" s="41">
        <f>SUM(D3:D13)</f>
        <v>3850</v>
      </c>
      <c r="G14" s="32"/>
      <c r="H14" s="47">
        <f>SUM(H3:H13)</f>
        <v>39178</v>
      </c>
      <c r="K14" s="54">
        <f>SUM(K3:K13)</f>
        <v>4818.2745000000004</v>
      </c>
      <c r="L14" s="54"/>
      <c r="M14" s="8" t="str">
        <f t="shared" si="0"/>
        <v>Gesamt</v>
      </c>
      <c r="N14" s="58">
        <f>SUM(N3:N6)</f>
        <v>2048</v>
      </c>
      <c r="O14" s="9"/>
      <c r="P14" s="58">
        <f>SUM(P3:P6)</f>
        <v>4992</v>
      </c>
      <c r="Q14" s="9"/>
      <c r="R14" s="9"/>
      <c r="S14" s="56">
        <f>SUM(S3:S6)</f>
        <v>1355.78</v>
      </c>
      <c r="T14" s="58">
        <f>SUM(T2:T6)</f>
        <v>7040</v>
      </c>
      <c r="U14" s="9"/>
      <c r="V14" s="8" t="str">
        <f t="shared" si="1"/>
        <v>Gesamt</v>
      </c>
      <c r="W14" s="58">
        <f>SUM(W3:W6)</f>
        <v>2028</v>
      </c>
      <c r="X14" s="9"/>
      <c r="Y14" s="58">
        <f>SUM(Y3:Y6)</f>
        <v>3850</v>
      </c>
      <c r="Z14" s="9"/>
      <c r="AA14" s="9"/>
      <c r="AB14" s="56">
        <f>SUM(AB3:AB6)</f>
        <v>1418.73</v>
      </c>
      <c r="AC14" s="58">
        <f>SUM(AC3:AC6)</f>
        <v>5878</v>
      </c>
      <c r="AD14" s="10"/>
    </row>
    <row r="15" spans="1:30" x14ac:dyDescent="0.3">
      <c r="H15" s="38">
        <f>H14*B25</f>
        <v>29383.5</v>
      </c>
      <c r="I15" t="str">
        <f>B25*100&amp;" % Eigenversorgung GEA-Teilnehmer/-innen"</f>
        <v>75 % Eigenversorgung GEA-Teilnehmer/-innen</v>
      </c>
    </row>
    <row r="16" spans="1:30" x14ac:dyDescent="0.3">
      <c r="H16" s="38">
        <f>H14-H15</f>
        <v>9794.5</v>
      </c>
      <c r="I16" t="str">
        <f>B26*100&amp;" % Strom aus Netz GEA-Teilnehmer/-innen"</f>
        <v>25 % Strom aus Netz GEA-Teilnehmer/-innen</v>
      </c>
    </row>
    <row r="18" spans="1:4" x14ac:dyDescent="0.3">
      <c r="A18" t="s">
        <v>4</v>
      </c>
    </row>
    <row r="19" spans="1:4" x14ac:dyDescent="0.3">
      <c r="A19" t="s">
        <v>52</v>
      </c>
      <c r="B19" s="31">
        <f>Konfiguration!B10</f>
        <v>35.200000000000003</v>
      </c>
      <c r="C19" t="s">
        <v>60</v>
      </c>
    </row>
    <row r="20" spans="1:4" x14ac:dyDescent="0.3">
      <c r="A20" t="s">
        <v>54</v>
      </c>
      <c r="B20" s="41">
        <f>B19*C20</f>
        <v>31680.000000000004</v>
      </c>
      <c r="C20" s="38">
        <f>Konfiguration!B16</f>
        <v>900</v>
      </c>
    </row>
    <row r="21" spans="1:4" x14ac:dyDescent="0.3">
      <c r="A21" t="s">
        <v>61</v>
      </c>
      <c r="B21" s="31" t="e">
        <f>Konfiguration!#REF!</f>
        <v>#REF!</v>
      </c>
    </row>
    <row r="22" spans="1:4" x14ac:dyDescent="0.3">
      <c r="A22" t="s">
        <v>78</v>
      </c>
      <c r="B22" s="39">
        <v>0.65</v>
      </c>
      <c r="C22" s="38">
        <f>B20*B22</f>
        <v>20592.000000000004</v>
      </c>
      <c r="D22" t="s">
        <v>54</v>
      </c>
    </row>
    <row r="23" spans="1:4" x14ac:dyDescent="0.3">
      <c r="A23" t="s">
        <v>79</v>
      </c>
      <c r="B23" s="40">
        <f>1-B22</f>
        <v>0.35</v>
      </c>
      <c r="C23" s="38">
        <f>B20*B23</f>
        <v>11088</v>
      </c>
      <c r="D23" t="s">
        <v>54</v>
      </c>
    </row>
    <row r="25" spans="1:4" x14ac:dyDescent="0.3">
      <c r="A25" t="s">
        <v>80</v>
      </c>
      <c r="B25" s="39">
        <v>0.75</v>
      </c>
      <c r="C25" s="38">
        <f>H14*B25</f>
        <v>29383.5</v>
      </c>
      <c r="D25" t="s">
        <v>54</v>
      </c>
    </row>
    <row r="26" spans="1:4" x14ac:dyDescent="0.3">
      <c r="A26" t="s">
        <v>81</v>
      </c>
      <c r="B26" s="40">
        <f>1-B25</f>
        <v>0.25</v>
      </c>
      <c r="C26" s="38">
        <f>H14*B26</f>
        <v>9794.5</v>
      </c>
      <c r="D26" t="s">
        <v>54</v>
      </c>
    </row>
  </sheetData>
  <mergeCells count="2">
    <mergeCell ref="B1:C1"/>
    <mergeCell ref="D1:E1"/>
  </mergeCell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1"/>
  </sheetPr>
  <dimension ref="A1:D5"/>
  <sheetViews>
    <sheetView workbookViewId="0">
      <selection activeCell="A5" sqref="A5"/>
    </sheetView>
  </sheetViews>
  <sheetFormatPr baseColWidth="10" defaultRowHeight="14.4" x14ac:dyDescent="0.3"/>
  <sheetData>
    <row r="1" spans="1:4" x14ac:dyDescent="0.3">
      <c r="A1" s="4" t="s">
        <v>10</v>
      </c>
    </row>
    <row r="3" spans="1:4" x14ac:dyDescent="0.3">
      <c r="A3" t="s">
        <v>64</v>
      </c>
    </row>
    <row r="4" spans="1:4" x14ac:dyDescent="0.3">
      <c r="A4">
        <v>3000</v>
      </c>
      <c r="B4" t="s">
        <v>63</v>
      </c>
      <c r="C4" t="s">
        <v>53</v>
      </c>
      <c r="D4" t="s">
        <v>62</v>
      </c>
    </row>
    <row r="5" spans="1:4" x14ac:dyDescent="0.3">
      <c r="A5" t="s">
        <v>50</v>
      </c>
    </row>
  </sheetData>
  <hyperlinks>
    <hyperlink ref="A1" r:id="rId1"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B1719"/>
  <sheetViews>
    <sheetView topLeftCell="A1706" workbookViewId="0">
      <selection activeCell="B1726" sqref="B1726"/>
    </sheetView>
  </sheetViews>
  <sheetFormatPr baseColWidth="10" defaultRowHeight="14.4" x14ac:dyDescent="0.3"/>
  <cols>
    <col min="1" max="1" width="7.5546875" bestFit="1" customWidth="1"/>
    <col min="2" max="2" width="38.88671875" bestFit="1" customWidth="1"/>
  </cols>
  <sheetData>
    <row r="1" spans="1:2" x14ac:dyDescent="0.3">
      <c r="A1" t="s">
        <v>90</v>
      </c>
      <c r="B1" t="s">
        <v>91</v>
      </c>
    </row>
    <row r="2" spans="1:2" x14ac:dyDescent="0.3">
      <c r="A2">
        <v>1000</v>
      </c>
      <c r="B2" t="s">
        <v>92</v>
      </c>
    </row>
    <row r="3" spans="1:2" x14ac:dyDescent="0.3">
      <c r="A3">
        <v>1010</v>
      </c>
      <c r="B3" t="s">
        <v>92</v>
      </c>
    </row>
    <row r="4" spans="1:2" x14ac:dyDescent="0.3">
      <c r="A4">
        <v>1011</v>
      </c>
      <c r="B4" t="s">
        <v>92</v>
      </c>
    </row>
    <row r="5" spans="1:2" x14ac:dyDescent="0.3">
      <c r="A5">
        <v>1012</v>
      </c>
      <c r="B5" t="s">
        <v>92</v>
      </c>
    </row>
    <row r="6" spans="1:2" x14ac:dyDescent="0.3">
      <c r="A6">
        <v>1013</v>
      </c>
      <c r="B6" t="s">
        <v>92</v>
      </c>
    </row>
    <row r="7" spans="1:2" x14ac:dyDescent="0.3">
      <c r="A7">
        <v>1014</v>
      </c>
      <c r="B7" t="s">
        <v>92</v>
      </c>
    </row>
    <row r="8" spans="1:2" x14ac:dyDescent="0.3">
      <c r="A8">
        <v>1015</v>
      </c>
      <c r="B8" t="s">
        <v>92</v>
      </c>
    </row>
    <row r="9" spans="1:2" x14ac:dyDescent="0.3">
      <c r="A9">
        <v>1016</v>
      </c>
      <c r="B9" t="s">
        <v>92</v>
      </c>
    </row>
    <row r="10" spans="1:2" x14ac:dyDescent="0.3">
      <c r="A10">
        <v>1017</v>
      </c>
      <c r="B10" t="s">
        <v>93</v>
      </c>
    </row>
    <row r="11" spans="1:2" x14ac:dyDescent="0.3">
      <c r="A11">
        <v>1020</v>
      </c>
      <c r="B11" t="s">
        <v>92</v>
      </c>
    </row>
    <row r="12" spans="1:2" x14ac:dyDescent="0.3">
      <c r="A12">
        <v>1021</v>
      </c>
      <c r="B12" t="s">
        <v>92</v>
      </c>
    </row>
    <row r="13" spans="1:2" x14ac:dyDescent="0.3">
      <c r="A13">
        <v>1022</v>
      </c>
      <c r="B13" t="s">
        <v>92</v>
      </c>
    </row>
    <row r="14" spans="1:2" x14ac:dyDescent="0.3">
      <c r="A14">
        <v>1023</v>
      </c>
      <c r="B14" t="s">
        <v>92</v>
      </c>
    </row>
    <row r="15" spans="1:2" x14ac:dyDescent="0.3">
      <c r="A15">
        <v>1024</v>
      </c>
      <c r="B15" t="s">
        <v>92</v>
      </c>
    </row>
    <row r="16" spans="1:2" x14ac:dyDescent="0.3">
      <c r="A16">
        <v>1025</v>
      </c>
      <c r="B16" t="s">
        <v>92</v>
      </c>
    </row>
    <row r="17" spans="1:2" x14ac:dyDescent="0.3">
      <c r="A17">
        <v>1030</v>
      </c>
      <c r="B17" t="s">
        <v>92</v>
      </c>
    </row>
    <row r="18" spans="1:2" x14ac:dyDescent="0.3">
      <c r="A18">
        <v>1031</v>
      </c>
      <c r="B18" t="s">
        <v>92</v>
      </c>
    </row>
    <row r="19" spans="1:2" x14ac:dyDescent="0.3">
      <c r="A19">
        <v>1032</v>
      </c>
      <c r="B19" t="s">
        <v>92</v>
      </c>
    </row>
    <row r="20" spans="1:2" x14ac:dyDescent="0.3">
      <c r="A20">
        <v>1033</v>
      </c>
      <c r="B20" t="s">
        <v>92</v>
      </c>
    </row>
    <row r="21" spans="1:2" x14ac:dyDescent="0.3">
      <c r="A21">
        <v>1034</v>
      </c>
      <c r="B21" t="s">
        <v>92</v>
      </c>
    </row>
    <row r="22" spans="1:2" x14ac:dyDescent="0.3">
      <c r="A22">
        <v>1035</v>
      </c>
      <c r="B22" t="s">
        <v>92</v>
      </c>
    </row>
    <row r="23" spans="1:2" x14ac:dyDescent="0.3">
      <c r="A23">
        <v>1037</v>
      </c>
      <c r="B23" t="s">
        <v>92</v>
      </c>
    </row>
    <row r="24" spans="1:2" x14ac:dyDescent="0.3">
      <c r="A24">
        <v>1040</v>
      </c>
      <c r="B24" t="s">
        <v>92</v>
      </c>
    </row>
    <row r="25" spans="1:2" x14ac:dyDescent="0.3">
      <c r="A25">
        <v>1041</v>
      </c>
      <c r="B25" t="s">
        <v>92</v>
      </c>
    </row>
    <row r="26" spans="1:2" x14ac:dyDescent="0.3">
      <c r="A26">
        <v>1042</v>
      </c>
      <c r="B26" t="s">
        <v>92</v>
      </c>
    </row>
    <row r="27" spans="1:2" x14ac:dyDescent="0.3">
      <c r="A27">
        <v>1043</v>
      </c>
      <c r="B27" t="s">
        <v>92</v>
      </c>
    </row>
    <row r="28" spans="1:2" x14ac:dyDescent="0.3">
      <c r="A28">
        <v>1050</v>
      </c>
      <c r="B28" t="s">
        <v>92</v>
      </c>
    </row>
    <row r="29" spans="1:2" x14ac:dyDescent="0.3">
      <c r="A29">
        <v>1051</v>
      </c>
      <c r="B29" t="s">
        <v>92</v>
      </c>
    </row>
    <row r="30" spans="1:2" x14ac:dyDescent="0.3">
      <c r="A30">
        <v>1052</v>
      </c>
      <c r="B30" t="s">
        <v>92</v>
      </c>
    </row>
    <row r="31" spans="1:2" x14ac:dyDescent="0.3">
      <c r="A31">
        <v>1053</v>
      </c>
      <c r="B31" t="s">
        <v>92</v>
      </c>
    </row>
    <row r="32" spans="1:2" x14ac:dyDescent="0.3">
      <c r="A32">
        <v>1060</v>
      </c>
      <c r="B32" t="s">
        <v>92</v>
      </c>
    </row>
    <row r="33" spans="1:2" x14ac:dyDescent="0.3">
      <c r="A33">
        <v>1061</v>
      </c>
      <c r="B33" t="s">
        <v>92</v>
      </c>
    </row>
    <row r="34" spans="1:2" x14ac:dyDescent="0.3">
      <c r="A34">
        <v>1062</v>
      </c>
      <c r="B34" t="s">
        <v>92</v>
      </c>
    </row>
    <row r="35" spans="1:2" x14ac:dyDescent="0.3">
      <c r="A35">
        <v>1064</v>
      </c>
      <c r="B35" t="s">
        <v>92</v>
      </c>
    </row>
    <row r="36" spans="1:2" x14ac:dyDescent="0.3">
      <c r="A36">
        <v>1070</v>
      </c>
      <c r="B36" t="s">
        <v>92</v>
      </c>
    </row>
    <row r="37" spans="1:2" x14ac:dyDescent="0.3">
      <c r="A37">
        <v>1071</v>
      </c>
      <c r="B37" t="s">
        <v>92</v>
      </c>
    </row>
    <row r="38" spans="1:2" x14ac:dyDescent="0.3">
      <c r="A38">
        <v>1081</v>
      </c>
      <c r="B38" t="s">
        <v>92</v>
      </c>
    </row>
    <row r="39" spans="1:2" x14ac:dyDescent="0.3">
      <c r="A39">
        <v>1091</v>
      </c>
      <c r="B39" t="s">
        <v>92</v>
      </c>
    </row>
    <row r="40" spans="1:2" x14ac:dyDescent="0.3">
      <c r="A40">
        <v>1101</v>
      </c>
      <c r="B40" t="s">
        <v>92</v>
      </c>
    </row>
    <row r="41" spans="1:2" x14ac:dyDescent="0.3">
      <c r="A41">
        <v>1111</v>
      </c>
      <c r="B41" t="s">
        <v>92</v>
      </c>
    </row>
    <row r="42" spans="1:2" x14ac:dyDescent="0.3">
      <c r="A42">
        <v>1121</v>
      </c>
      <c r="B42" t="s">
        <v>92</v>
      </c>
    </row>
    <row r="43" spans="1:2" x14ac:dyDescent="0.3">
      <c r="A43">
        <v>1131</v>
      </c>
      <c r="B43" t="s">
        <v>92</v>
      </c>
    </row>
    <row r="44" spans="1:2" x14ac:dyDescent="0.3">
      <c r="A44">
        <v>1141</v>
      </c>
      <c r="B44" t="s">
        <v>92</v>
      </c>
    </row>
    <row r="45" spans="1:2" x14ac:dyDescent="0.3">
      <c r="A45">
        <v>1151</v>
      </c>
      <c r="B45" t="s">
        <v>92</v>
      </c>
    </row>
    <row r="46" spans="1:2" x14ac:dyDescent="0.3">
      <c r="A46">
        <v>1161</v>
      </c>
      <c r="B46" t="s">
        <v>92</v>
      </c>
    </row>
    <row r="47" spans="1:2" x14ac:dyDescent="0.3">
      <c r="A47">
        <v>1171</v>
      </c>
      <c r="B47" t="s">
        <v>92</v>
      </c>
    </row>
    <row r="48" spans="1:2" x14ac:dyDescent="0.3">
      <c r="A48">
        <v>1181</v>
      </c>
      <c r="B48" t="s">
        <v>92</v>
      </c>
    </row>
    <row r="49" spans="1:2" x14ac:dyDescent="0.3">
      <c r="A49">
        <v>1191</v>
      </c>
      <c r="B49" t="s">
        <v>92</v>
      </c>
    </row>
    <row r="50" spans="1:2" x14ac:dyDescent="0.3">
      <c r="A50">
        <v>1201</v>
      </c>
      <c r="B50" t="s">
        <v>92</v>
      </c>
    </row>
    <row r="51" spans="1:2" x14ac:dyDescent="0.3">
      <c r="A51">
        <v>1211</v>
      </c>
      <c r="B51" t="s">
        <v>92</v>
      </c>
    </row>
    <row r="52" spans="1:2" x14ac:dyDescent="0.3">
      <c r="A52">
        <v>1221</v>
      </c>
      <c r="B52" t="s">
        <v>92</v>
      </c>
    </row>
    <row r="53" spans="1:2" x14ac:dyDescent="0.3">
      <c r="A53">
        <v>1231</v>
      </c>
      <c r="B53" t="s">
        <v>92</v>
      </c>
    </row>
    <row r="54" spans="1:2" x14ac:dyDescent="0.3">
      <c r="A54">
        <v>1072</v>
      </c>
      <c r="B54" t="s">
        <v>92</v>
      </c>
    </row>
    <row r="55" spans="1:2" x14ac:dyDescent="0.3">
      <c r="A55">
        <v>1080</v>
      </c>
      <c r="B55" t="s">
        <v>92</v>
      </c>
    </row>
    <row r="56" spans="1:2" x14ac:dyDescent="0.3">
      <c r="A56">
        <v>1082</v>
      </c>
      <c r="B56" t="s">
        <v>92</v>
      </c>
    </row>
    <row r="57" spans="1:2" x14ac:dyDescent="0.3">
      <c r="A57">
        <v>1090</v>
      </c>
      <c r="B57" t="s">
        <v>92</v>
      </c>
    </row>
    <row r="58" spans="1:2" x14ac:dyDescent="0.3">
      <c r="A58">
        <v>1092</v>
      </c>
      <c r="B58" t="s">
        <v>92</v>
      </c>
    </row>
    <row r="59" spans="1:2" x14ac:dyDescent="0.3">
      <c r="A59">
        <v>1093</v>
      </c>
      <c r="B59" t="s">
        <v>92</v>
      </c>
    </row>
    <row r="60" spans="1:2" x14ac:dyDescent="0.3">
      <c r="A60">
        <v>1094</v>
      </c>
      <c r="B60" t="s">
        <v>92</v>
      </c>
    </row>
    <row r="61" spans="1:2" x14ac:dyDescent="0.3">
      <c r="A61">
        <v>1095</v>
      </c>
      <c r="B61" t="s">
        <v>92</v>
      </c>
    </row>
    <row r="62" spans="1:2" x14ac:dyDescent="0.3">
      <c r="A62">
        <v>1096</v>
      </c>
      <c r="B62" t="s">
        <v>92</v>
      </c>
    </row>
    <row r="63" spans="1:2" x14ac:dyDescent="0.3">
      <c r="A63">
        <v>1097</v>
      </c>
      <c r="B63" t="s">
        <v>92</v>
      </c>
    </row>
    <row r="64" spans="1:2" x14ac:dyDescent="0.3">
      <c r="A64">
        <v>1100</v>
      </c>
      <c r="B64" t="s">
        <v>92</v>
      </c>
    </row>
    <row r="65" spans="1:2" x14ac:dyDescent="0.3">
      <c r="A65">
        <v>1102</v>
      </c>
      <c r="B65" t="s">
        <v>92</v>
      </c>
    </row>
    <row r="66" spans="1:2" x14ac:dyDescent="0.3">
      <c r="A66">
        <v>1103</v>
      </c>
      <c r="B66" t="s">
        <v>92</v>
      </c>
    </row>
    <row r="67" spans="1:2" x14ac:dyDescent="0.3">
      <c r="A67">
        <v>1104</v>
      </c>
      <c r="B67" t="s">
        <v>92</v>
      </c>
    </row>
    <row r="68" spans="1:2" x14ac:dyDescent="0.3">
      <c r="A68">
        <v>1105</v>
      </c>
      <c r="B68" t="s">
        <v>92</v>
      </c>
    </row>
    <row r="69" spans="1:2" x14ac:dyDescent="0.3">
      <c r="A69">
        <v>1106</v>
      </c>
      <c r="B69" t="s">
        <v>92</v>
      </c>
    </row>
    <row r="70" spans="1:2" x14ac:dyDescent="0.3">
      <c r="A70">
        <v>1107</v>
      </c>
      <c r="B70" t="s">
        <v>92</v>
      </c>
    </row>
    <row r="71" spans="1:2" x14ac:dyDescent="0.3">
      <c r="A71">
        <v>1108</v>
      </c>
      <c r="B71" t="s">
        <v>92</v>
      </c>
    </row>
    <row r="72" spans="1:2" x14ac:dyDescent="0.3">
      <c r="A72">
        <v>1109</v>
      </c>
      <c r="B72" t="s">
        <v>92</v>
      </c>
    </row>
    <row r="73" spans="1:2" x14ac:dyDescent="0.3">
      <c r="A73">
        <v>1110</v>
      </c>
      <c r="B73" t="s">
        <v>92</v>
      </c>
    </row>
    <row r="74" spans="1:2" x14ac:dyDescent="0.3">
      <c r="A74">
        <v>1112</v>
      </c>
      <c r="B74" t="s">
        <v>92</v>
      </c>
    </row>
    <row r="75" spans="1:2" x14ac:dyDescent="0.3">
      <c r="A75">
        <v>1113</v>
      </c>
      <c r="B75" t="s">
        <v>92</v>
      </c>
    </row>
    <row r="76" spans="1:2" x14ac:dyDescent="0.3">
      <c r="A76">
        <v>1120</v>
      </c>
      <c r="B76" t="s">
        <v>92</v>
      </c>
    </row>
    <row r="77" spans="1:2" x14ac:dyDescent="0.3">
      <c r="A77">
        <v>1122</v>
      </c>
      <c r="B77" t="s">
        <v>92</v>
      </c>
    </row>
    <row r="78" spans="1:2" x14ac:dyDescent="0.3">
      <c r="A78">
        <v>1123</v>
      </c>
      <c r="B78" t="s">
        <v>92</v>
      </c>
    </row>
    <row r="79" spans="1:2" x14ac:dyDescent="0.3">
      <c r="A79">
        <v>1124</v>
      </c>
      <c r="B79" t="s">
        <v>92</v>
      </c>
    </row>
    <row r="80" spans="1:2" x14ac:dyDescent="0.3">
      <c r="A80">
        <v>1125</v>
      </c>
      <c r="B80" t="s">
        <v>92</v>
      </c>
    </row>
    <row r="81" spans="1:2" x14ac:dyDescent="0.3">
      <c r="A81">
        <v>1126</v>
      </c>
      <c r="B81" t="s">
        <v>92</v>
      </c>
    </row>
    <row r="82" spans="1:2" x14ac:dyDescent="0.3">
      <c r="A82">
        <v>1127</v>
      </c>
      <c r="B82" t="s">
        <v>92</v>
      </c>
    </row>
    <row r="83" spans="1:2" x14ac:dyDescent="0.3">
      <c r="A83">
        <v>1130</v>
      </c>
      <c r="B83" t="s">
        <v>92</v>
      </c>
    </row>
    <row r="84" spans="1:2" x14ac:dyDescent="0.3">
      <c r="A84">
        <v>1132</v>
      </c>
      <c r="B84" t="s">
        <v>92</v>
      </c>
    </row>
    <row r="85" spans="1:2" x14ac:dyDescent="0.3">
      <c r="A85">
        <v>1133</v>
      </c>
      <c r="B85" t="s">
        <v>92</v>
      </c>
    </row>
    <row r="86" spans="1:2" x14ac:dyDescent="0.3">
      <c r="A86">
        <v>1134</v>
      </c>
      <c r="B86" t="s">
        <v>92</v>
      </c>
    </row>
    <row r="87" spans="1:2" x14ac:dyDescent="0.3">
      <c r="A87">
        <v>1140</v>
      </c>
      <c r="B87" t="s">
        <v>92</v>
      </c>
    </row>
    <row r="88" spans="1:2" x14ac:dyDescent="0.3">
      <c r="A88">
        <v>1142</v>
      </c>
      <c r="B88" t="s">
        <v>92</v>
      </c>
    </row>
    <row r="89" spans="1:2" x14ac:dyDescent="0.3">
      <c r="A89">
        <v>1143</v>
      </c>
      <c r="B89" t="s">
        <v>92</v>
      </c>
    </row>
    <row r="90" spans="1:2" x14ac:dyDescent="0.3">
      <c r="A90">
        <v>1144</v>
      </c>
      <c r="B90" t="s">
        <v>92</v>
      </c>
    </row>
    <row r="91" spans="1:2" x14ac:dyDescent="0.3">
      <c r="A91">
        <v>1145</v>
      </c>
      <c r="B91" t="s">
        <v>92</v>
      </c>
    </row>
    <row r="92" spans="1:2" x14ac:dyDescent="0.3">
      <c r="A92">
        <v>1147</v>
      </c>
      <c r="B92" t="s">
        <v>92</v>
      </c>
    </row>
    <row r="93" spans="1:2" x14ac:dyDescent="0.3">
      <c r="A93">
        <v>1149</v>
      </c>
      <c r="B93" t="s">
        <v>92</v>
      </c>
    </row>
    <row r="94" spans="1:2" x14ac:dyDescent="0.3">
      <c r="A94">
        <v>1150</v>
      </c>
      <c r="B94" t="s">
        <v>92</v>
      </c>
    </row>
    <row r="95" spans="1:2" x14ac:dyDescent="0.3">
      <c r="A95">
        <v>1152</v>
      </c>
      <c r="B95" t="s">
        <v>92</v>
      </c>
    </row>
    <row r="96" spans="1:2" x14ac:dyDescent="0.3">
      <c r="A96">
        <v>1153</v>
      </c>
      <c r="B96" t="s">
        <v>92</v>
      </c>
    </row>
    <row r="97" spans="1:2" x14ac:dyDescent="0.3">
      <c r="A97">
        <v>1154</v>
      </c>
      <c r="B97" t="s">
        <v>92</v>
      </c>
    </row>
    <row r="98" spans="1:2" x14ac:dyDescent="0.3">
      <c r="A98">
        <v>1160</v>
      </c>
      <c r="B98" t="s">
        <v>92</v>
      </c>
    </row>
    <row r="99" spans="1:2" x14ac:dyDescent="0.3">
      <c r="A99">
        <v>1160</v>
      </c>
      <c r="B99" t="s">
        <v>92</v>
      </c>
    </row>
    <row r="100" spans="1:2" x14ac:dyDescent="0.3">
      <c r="A100">
        <v>1162</v>
      </c>
      <c r="B100" t="s">
        <v>92</v>
      </c>
    </row>
    <row r="101" spans="1:2" x14ac:dyDescent="0.3">
      <c r="A101">
        <v>1163</v>
      </c>
      <c r="B101" t="s">
        <v>92</v>
      </c>
    </row>
    <row r="102" spans="1:2" x14ac:dyDescent="0.3">
      <c r="A102">
        <v>1164</v>
      </c>
      <c r="B102" t="s">
        <v>92</v>
      </c>
    </row>
    <row r="103" spans="1:2" x14ac:dyDescent="0.3">
      <c r="A103">
        <v>1165</v>
      </c>
      <c r="B103" t="s">
        <v>92</v>
      </c>
    </row>
    <row r="104" spans="1:2" x14ac:dyDescent="0.3">
      <c r="A104">
        <v>1166</v>
      </c>
      <c r="B104" t="s">
        <v>92</v>
      </c>
    </row>
    <row r="105" spans="1:2" x14ac:dyDescent="0.3">
      <c r="A105">
        <v>1170</v>
      </c>
      <c r="B105" t="s">
        <v>92</v>
      </c>
    </row>
    <row r="106" spans="1:2" x14ac:dyDescent="0.3">
      <c r="A106">
        <v>1172</v>
      </c>
      <c r="B106" t="s">
        <v>92</v>
      </c>
    </row>
    <row r="107" spans="1:2" x14ac:dyDescent="0.3">
      <c r="A107">
        <v>1173</v>
      </c>
      <c r="B107" t="s">
        <v>92</v>
      </c>
    </row>
    <row r="108" spans="1:2" x14ac:dyDescent="0.3">
      <c r="A108">
        <v>1174</v>
      </c>
      <c r="B108" t="s">
        <v>92</v>
      </c>
    </row>
    <row r="109" spans="1:2" x14ac:dyDescent="0.3">
      <c r="A109">
        <v>1180</v>
      </c>
      <c r="B109" t="s">
        <v>92</v>
      </c>
    </row>
    <row r="110" spans="1:2" x14ac:dyDescent="0.3">
      <c r="A110">
        <v>1182</v>
      </c>
      <c r="B110" t="s">
        <v>92</v>
      </c>
    </row>
    <row r="111" spans="1:2" x14ac:dyDescent="0.3">
      <c r="A111">
        <v>1183</v>
      </c>
      <c r="B111" t="s">
        <v>92</v>
      </c>
    </row>
    <row r="112" spans="1:2" x14ac:dyDescent="0.3">
      <c r="A112">
        <v>1184</v>
      </c>
      <c r="B112" t="s">
        <v>92</v>
      </c>
    </row>
    <row r="113" spans="1:2" x14ac:dyDescent="0.3">
      <c r="A113">
        <v>1190</v>
      </c>
      <c r="B113" t="s">
        <v>92</v>
      </c>
    </row>
    <row r="114" spans="1:2" x14ac:dyDescent="0.3">
      <c r="A114">
        <v>1192</v>
      </c>
      <c r="B114" t="s">
        <v>92</v>
      </c>
    </row>
    <row r="115" spans="1:2" x14ac:dyDescent="0.3">
      <c r="A115">
        <v>1193</v>
      </c>
      <c r="B115" t="s">
        <v>92</v>
      </c>
    </row>
    <row r="116" spans="1:2" x14ac:dyDescent="0.3">
      <c r="A116">
        <v>1194</v>
      </c>
      <c r="B116" t="s">
        <v>92</v>
      </c>
    </row>
    <row r="117" spans="1:2" x14ac:dyDescent="0.3">
      <c r="A117">
        <v>1195</v>
      </c>
      <c r="B117" t="s">
        <v>92</v>
      </c>
    </row>
    <row r="118" spans="1:2" x14ac:dyDescent="0.3">
      <c r="A118">
        <v>1196</v>
      </c>
      <c r="B118" t="s">
        <v>92</v>
      </c>
    </row>
    <row r="119" spans="1:2" x14ac:dyDescent="0.3">
      <c r="A119">
        <v>1197</v>
      </c>
      <c r="B119" t="s">
        <v>92</v>
      </c>
    </row>
    <row r="120" spans="1:2" x14ac:dyDescent="0.3">
      <c r="A120">
        <v>1200</v>
      </c>
      <c r="B120" t="s">
        <v>92</v>
      </c>
    </row>
    <row r="121" spans="1:2" x14ac:dyDescent="0.3">
      <c r="A121">
        <v>1202</v>
      </c>
      <c r="B121" t="s">
        <v>92</v>
      </c>
    </row>
    <row r="122" spans="1:2" x14ac:dyDescent="0.3">
      <c r="A122">
        <v>1203</v>
      </c>
      <c r="B122" t="s">
        <v>92</v>
      </c>
    </row>
    <row r="123" spans="1:2" x14ac:dyDescent="0.3">
      <c r="A123">
        <v>1204</v>
      </c>
      <c r="B123" t="s">
        <v>92</v>
      </c>
    </row>
    <row r="124" spans="1:2" x14ac:dyDescent="0.3">
      <c r="A124">
        <v>1205</v>
      </c>
      <c r="B124" t="s">
        <v>92</v>
      </c>
    </row>
    <row r="125" spans="1:2" x14ac:dyDescent="0.3">
      <c r="A125">
        <v>1206</v>
      </c>
      <c r="B125" t="s">
        <v>92</v>
      </c>
    </row>
    <row r="126" spans="1:2" x14ac:dyDescent="0.3">
      <c r="A126">
        <v>1210</v>
      </c>
      <c r="B126" t="s">
        <v>92</v>
      </c>
    </row>
    <row r="127" spans="1:2" x14ac:dyDescent="0.3">
      <c r="A127">
        <v>1212</v>
      </c>
      <c r="B127" t="s">
        <v>92</v>
      </c>
    </row>
    <row r="128" spans="1:2" x14ac:dyDescent="0.3">
      <c r="A128">
        <v>1213</v>
      </c>
      <c r="B128" t="s">
        <v>92</v>
      </c>
    </row>
    <row r="129" spans="1:2" x14ac:dyDescent="0.3">
      <c r="A129">
        <v>1214</v>
      </c>
      <c r="B129" t="s">
        <v>92</v>
      </c>
    </row>
    <row r="130" spans="1:2" x14ac:dyDescent="0.3">
      <c r="A130">
        <v>1215</v>
      </c>
      <c r="B130" t="s">
        <v>92</v>
      </c>
    </row>
    <row r="131" spans="1:2" x14ac:dyDescent="0.3">
      <c r="A131">
        <v>1216</v>
      </c>
      <c r="B131" t="s">
        <v>92</v>
      </c>
    </row>
    <row r="132" spans="1:2" x14ac:dyDescent="0.3">
      <c r="A132">
        <v>1217</v>
      </c>
      <c r="B132" t="s">
        <v>92</v>
      </c>
    </row>
    <row r="133" spans="1:2" x14ac:dyDescent="0.3">
      <c r="A133">
        <v>1218</v>
      </c>
      <c r="B133" t="s">
        <v>92</v>
      </c>
    </row>
    <row r="134" spans="1:2" x14ac:dyDescent="0.3">
      <c r="A134">
        <v>1220</v>
      </c>
      <c r="B134" t="s">
        <v>92</v>
      </c>
    </row>
    <row r="135" spans="1:2" x14ac:dyDescent="0.3">
      <c r="A135">
        <v>1222</v>
      </c>
      <c r="B135" t="s">
        <v>92</v>
      </c>
    </row>
    <row r="136" spans="1:2" x14ac:dyDescent="0.3">
      <c r="A136">
        <v>1223</v>
      </c>
      <c r="B136" t="s">
        <v>92</v>
      </c>
    </row>
    <row r="137" spans="1:2" x14ac:dyDescent="0.3">
      <c r="A137">
        <v>1224</v>
      </c>
      <c r="B137" t="s">
        <v>92</v>
      </c>
    </row>
    <row r="138" spans="1:2" x14ac:dyDescent="0.3">
      <c r="A138">
        <v>1225</v>
      </c>
      <c r="B138" t="s">
        <v>92</v>
      </c>
    </row>
    <row r="139" spans="1:2" x14ac:dyDescent="0.3">
      <c r="A139">
        <v>1226</v>
      </c>
      <c r="B139" t="s">
        <v>92</v>
      </c>
    </row>
    <row r="140" spans="1:2" x14ac:dyDescent="0.3">
      <c r="A140">
        <v>1227</v>
      </c>
      <c r="B140" t="s">
        <v>92</v>
      </c>
    </row>
    <row r="141" spans="1:2" x14ac:dyDescent="0.3">
      <c r="A141">
        <v>1228</v>
      </c>
      <c r="B141" t="s">
        <v>92</v>
      </c>
    </row>
    <row r="142" spans="1:2" x14ac:dyDescent="0.3">
      <c r="A142">
        <v>1229</v>
      </c>
      <c r="B142" t="s">
        <v>92</v>
      </c>
    </row>
    <row r="143" spans="1:2" x14ac:dyDescent="0.3">
      <c r="A143">
        <v>1230</v>
      </c>
      <c r="B143" t="s">
        <v>92</v>
      </c>
    </row>
    <row r="144" spans="1:2" x14ac:dyDescent="0.3">
      <c r="A144">
        <v>1232</v>
      </c>
      <c r="B144" t="s">
        <v>92</v>
      </c>
    </row>
    <row r="145" spans="1:2" x14ac:dyDescent="0.3">
      <c r="A145">
        <v>1233</v>
      </c>
      <c r="B145" t="s">
        <v>92</v>
      </c>
    </row>
    <row r="146" spans="1:2" x14ac:dyDescent="0.3">
      <c r="A146">
        <v>1234</v>
      </c>
      <c r="B146" t="s">
        <v>92</v>
      </c>
    </row>
    <row r="147" spans="1:2" x14ac:dyDescent="0.3">
      <c r="A147">
        <v>1235</v>
      </c>
      <c r="B147" t="s">
        <v>92</v>
      </c>
    </row>
    <row r="148" spans="1:2" x14ac:dyDescent="0.3">
      <c r="A148">
        <v>1236</v>
      </c>
      <c r="B148" t="s">
        <v>92</v>
      </c>
    </row>
    <row r="149" spans="1:2" x14ac:dyDescent="0.3">
      <c r="A149">
        <v>1237</v>
      </c>
      <c r="B149" t="s">
        <v>92</v>
      </c>
    </row>
    <row r="150" spans="1:2" x14ac:dyDescent="0.3">
      <c r="A150">
        <v>1238</v>
      </c>
      <c r="B150" t="s">
        <v>92</v>
      </c>
    </row>
    <row r="151" spans="1:2" x14ac:dyDescent="0.3">
      <c r="A151">
        <v>1239</v>
      </c>
      <c r="B151" t="s">
        <v>92</v>
      </c>
    </row>
    <row r="152" spans="1:2" x14ac:dyDescent="0.3">
      <c r="A152">
        <v>1300</v>
      </c>
      <c r="B152" t="s">
        <v>94</v>
      </c>
    </row>
    <row r="153" spans="1:2" x14ac:dyDescent="0.3">
      <c r="A153">
        <v>1322</v>
      </c>
      <c r="B153" t="s">
        <v>92</v>
      </c>
    </row>
    <row r="154" spans="1:2" x14ac:dyDescent="0.3">
      <c r="A154">
        <v>1400</v>
      </c>
      <c r="B154" t="s">
        <v>95</v>
      </c>
    </row>
    <row r="155" spans="1:2" x14ac:dyDescent="0.3">
      <c r="A155">
        <v>1450</v>
      </c>
      <c r="B155" t="s">
        <v>96</v>
      </c>
    </row>
    <row r="156" spans="1:2" x14ac:dyDescent="0.3">
      <c r="A156">
        <v>2000</v>
      </c>
      <c r="B156" t="s">
        <v>97</v>
      </c>
    </row>
    <row r="157" spans="1:2" x14ac:dyDescent="0.3">
      <c r="A157">
        <v>2020</v>
      </c>
      <c r="B157" t="s">
        <v>98</v>
      </c>
    </row>
    <row r="158" spans="1:2" x14ac:dyDescent="0.3">
      <c r="A158">
        <v>2023</v>
      </c>
      <c r="B158" t="s">
        <v>99</v>
      </c>
    </row>
    <row r="159" spans="1:2" x14ac:dyDescent="0.3">
      <c r="A159">
        <v>2034</v>
      </c>
      <c r="B159" t="s">
        <v>100</v>
      </c>
    </row>
    <row r="160" spans="1:2" x14ac:dyDescent="0.3">
      <c r="A160">
        <v>2041</v>
      </c>
      <c r="B160" t="s">
        <v>101</v>
      </c>
    </row>
    <row r="161" spans="1:2" x14ac:dyDescent="0.3">
      <c r="A161">
        <v>2051</v>
      </c>
      <c r="B161" t="s">
        <v>102</v>
      </c>
    </row>
    <row r="162" spans="1:2" x14ac:dyDescent="0.3">
      <c r="A162">
        <v>2054</v>
      </c>
      <c r="B162" t="s">
        <v>103</v>
      </c>
    </row>
    <row r="163" spans="1:2" x14ac:dyDescent="0.3">
      <c r="A163">
        <v>2061</v>
      </c>
      <c r="B163" t="s">
        <v>104</v>
      </c>
    </row>
    <row r="164" spans="1:2" x14ac:dyDescent="0.3">
      <c r="A164">
        <v>2070</v>
      </c>
      <c r="B164" t="s">
        <v>105</v>
      </c>
    </row>
    <row r="165" spans="1:2" x14ac:dyDescent="0.3">
      <c r="A165">
        <v>2084</v>
      </c>
      <c r="B165" t="s">
        <v>106</v>
      </c>
    </row>
    <row r="166" spans="1:2" x14ac:dyDescent="0.3">
      <c r="A166">
        <v>2091</v>
      </c>
      <c r="B166" t="s">
        <v>107</v>
      </c>
    </row>
    <row r="167" spans="1:2" x14ac:dyDescent="0.3">
      <c r="A167">
        <v>2093</v>
      </c>
      <c r="B167" t="s">
        <v>108</v>
      </c>
    </row>
    <row r="168" spans="1:2" x14ac:dyDescent="0.3">
      <c r="A168">
        <v>2100</v>
      </c>
      <c r="B168" t="s">
        <v>109</v>
      </c>
    </row>
    <row r="169" spans="1:2" x14ac:dyDescent="0.3">
      <c r="A169">
        <v>2102</v>
      </c>
      <c r="B169" t="s">
        <v>110</v>
      </c>
    </row>
    <row r="170" spans="1:2" x14ac:dyDescent="0.3">
      <c r="A170">
        <v>2103</v>
      </c>
      <c r="B170" t="s">
        <v>111</v>
      </c>
    </row>
    <row r="171" spans="1:2" x14ac:dyDescent="0.3">
      <c r="A171">
        <v>2104</v>
      </c>
      <c r="B171" t="s">
        <v>112</v>
      </c>
    </row>
    <row r="172" spans="1:2" x14ac:dyDescent="0.3">
      <c r="A172">
        <v>2115</v>
      </c>
      <c r="B172" t="s">
        <v>113</v>
      </c>
    </row>
    <row r="173" spans="1:2" x14ac:dyDescent="0.3">
      <c r="A173">
        <v>2120</v>
      </c>
      <c r="B173" t="s">
        <v>114</v>
      </c>
    </row>
    <row r="174" spans="1:2" x14ac:dyDescent="0.3">
      <c r="A174">
        <v>2122</v>
      </c>
      <c r="B174" t="s">
        <v>115</v>
      </c>
    </row>
    <row r="175" spans="1:2" x14ac:dyDescent="0.3">
      <c r="A175">
        <v>2124</v>
      </c>
      <c r="B175" t="s">
        <v>116</v>
      </c>
    </row>
    <row r="176" spans="1:2" x14ac:dyDescent="0.3">
      <c r="A176">
        <v>2130</v>
      </c>
      <c r="B176" t="s">
        <v>117</v>
      </c>
    </row>
    <row r="177" spans="1:2" x14ac:dyDescent="0.3">
      <c r="A177">
        <v>2136</v>
      </c>
      <c r="B177" t="s">
        <v>118</v>
      </c>
    </row>
    <row r="178" spans="1:2" x14ac:dyDescent="0.3">
      <c r="A178">
        <v>2141</v>
      </c>
      <c r="B178" t="s">
        <v>119</v>
      </c>
    </row>
    <row r="179" spans="1:2" x14ac:dyDescent="0.3">
      <c r="A179">
        <v>2144</v>
      </c>
      <c r="B179" t="s">
        <v>120</v>
      </c>
    </row>
    <row r="180" spans="1:2" x14ac:dyDescent="0.3">
      <c r="A180">
        <v>2145</v>
      </c>
      <c r="B180" t="s">
        <v>121</v>
      </c>
    </row>
    <row r="181" spans="1:2" x14ac:dyDescent="0.3">
      <c r="A181">
        <v>2152</v>
      </c>
      <c r="B181" t="s">
        <v>122</v>
      </c>
    </row>
    <row r="182" spans="1:2" x14ac:dyDescent="0.3">
      <c r="A182">
        <v>2161</v>
      </c>
      <c r="B182" t="s">
        <v>123</v>
      </c>
    </row>
    <row r="183" spans="1:2" x14ac:dyDescent="0.3">
      <c r="A183">
        <v>2163</v>
      </c>
      <c r="B183" t="s">
        <v>124</v>
      </c>
    </row>
    <row r="184" spans="1:2" x14ac:dyDescent="0.3">
      <c r="A184">
        <v>2170</v>
      </c>
      <c r="B184" t="s">
        <v>125</v>
      </c>
    </row>
    <row r="185" spans="1:2" x14ac:dyDescent="0.3">
      <c r="A185">
        <v>2172</v>
      </c>
      <c r="B185" t="s">
        <v>126</v>
      </c>
    </row>
    <row r="186" spans="1:2" x14ac:dyDescent="0.3">
      <c r="A186">
        <v>2181</v>
      </c>
      <c r="B186" t="s">
        <v>127</v>
      </c>
    </row>
    <row r="187" spans="1:2" x14ac:dyDescent="0.3">
      <c r="A187">
        <v>2182</v>
      </c>
      <c r="B187" t="s">
        <v>128</v>
      </c>
    </row>
    <row r="188" spans="1:2" x14ac:dyDescent="0.3">
      <c r="A188">
        <v>2191</v>
      </c>
      <c r="B188" t="s">
        <v>129</v>
      </c>
    </row>
    <row r="189" spans="1:2" x14ac:dyDescent="0.3">
      <c r="A189">
        <v>2201</v>
      </c>
      <c r="B189" t="s">
        <v>130</v>
      </c>
    </row>
    <row r="190" spans="1:2" x14ac:dyDescent="0.3">
      <c r="A190">
        <v>2202</v>
      </c>
      <c r="B190" t="s">
        <v>131</v>
      </c>
    </row>
    <row r="191" spans="1:2" x14ac:dyDescent="0.3">
      <c r="A191">
        <v>2203</v>
      </c>
      <c r="B191" t="s">
        <v>132</v>
      </c>
    </row>
    <row r="192" spans="1:2" x14ac:dyDescent="0.3">
      <c r="A192">
        <v>2211</v>
      </c>
      <c r="B192" t="s">
        <v>133</v>
      </c>
    </row>
    <row r="193" spans="1:2" x14ac:dyDescent="0.3">
      <c r="A193">
        <v>2212</v>
      </c>
      <c r="B193" t="s">
        <v>134</v>
      </c>
    </row>
    <row r="194" spans="1:2" x14ac:dyDescent="0.3">
      <c r="A194">
        <v>2213</v>
      </c>
      <c r="B194" t="s">
        <v>135</v>
      </c>
    </row>
    <row r="195" spans="1:2" x14ac:dyDescent="0.3">
      <c r="A195">
        <v>2214</v>
      </c>
      <c r="B195" t="s">
        <v>136</v>
      </c>
    </row>
    <row r="196" spans="1:2" x14ac:dyDescent="0.3">
      <c r="A196">
        <v>2215</v>
      </c>
      <c r="B196" t="s">
        <v>137</v>
      </c>
    </row>
    <row r="197" spans="1:2" x14ac:dyDescent="0.3">
      <c r="A197">
        <v>2221</v>
      </c>
      <c r="B197" t="s">
        <v>138</v>
      </c>
    </row>
    <row r="198" spans="1:2" x14ac:dyDescent="0.3">
      <c r="A198">
        <v>2222</v>
      </c>
      <c r="B198" t="s">
        <v>139</v>
      </c>
    </row>
    <row r="199" spans="1:2" x14ac:dyDescent="0.3">
      <c r="A199">
        <v>2225</v>
      </c>
      <c r="B199" t="s">
        <v>140</v>
      </c>
    </row>
    <row r="200" spans="1:2" x14ac:dyDescent="0.3">
      <c r="A200">
        <v>2230</v>
      </c>
      <c r="B200" t="s">
        <v>141</v>
      </c>
    </row>
    <row r="201" spans="1:2" x14ac:dyDescent="0.3">
      <c r="A201">
        <v>2231</v>
      </c>
      <c r="B201" t="s">
        <v>142</v>
      </c>
    </row>
    <row r="202" spans="1:2" x14ac:dyDescent="0.3">
      <c r="A202">
        <v>2232</v>
      </c>
      <c r="B202" t="s">
        <v>143</v>
      </c>
    </row>
    <row r="203" spans="1:2" x14ac:dyDescent="0.3">
      <c r="A203">
        <v>2241</v>
      </c>
      <c r="B203" t="s">
        <v>144</v>
      </c>
    </row>
    <row r="204" spans="1:2" x14ac:dyDescent="0.3">
      <c r="A204">
        <v>2242</v>
      </c>
      <c r="B204" t="s">
        <v>145</v>
      </c>
    </row>
    <row r="205" spans="1:2" x14ac:dyDescent="0.3">
      <c r="A205">
        <v>2243</v>
      </c>
      <c r="B205" t="s">
        <v>146</v>
      </c>
    </row>
    <row r="206" spans="1:2" x14ac:dyDescent="0.3">
      <c r="A206">
        <v>2244</v>
      </c>
      <c r="B206" t="s">
        <v>147</v>
      </c>
    </row>
    <row r="207" spans="1:2" x14ac:dyDescent="0.3">
      <c r="A207">
        <v>2245</v>
      </c>
      <c r="B207" t="s">
        <v>148</v>
      </c>
    </row>
    <row r="208" spans="1:2" x14ac:dyDescent="0.3">
      <c r="A208">
        <v>2251</v>
      </c>
      <c r="B208" t="s">
        <v>149</v>
      </c>
    </row>
    <row r="209" spans="1:2" x14ac:dyDescent="0.3">
      <c r="A209">
        <v>2252</v>
      </c>
      <c r="B209" t="s">
        <v>150</v>
      </c>
    </row>
    <row r="210" spans="1:2" x14ac:dyDescent="0.3">
      <c r="A210">
        <v>2253</v>
      </c>
      <c r="B210" t="s">
        <v>151</v>
      </c>
    </row>
    <row r="211" spans="1:2" x14ac:dyDescent="0.3">
      <c r="A211">
        <v>2261</v>
      </c>
      <c r="B211" t="s">
        <v>152</v>
      </c>
    </row>
    <row r="212" spans="1:2" x14ac:dyDescent="0.3">
      <c r="A212">
        <v>2262</v>
      </c>
      <c r="B212" t="s">
        <v>153</v>
      </c>
    </row>
    <row r="213" spans="1:2" x14ac:dyDescent="0.3">
      <c r="A213">
        <v>2263</v>
      </c>
      <c r="B213" t="s">
        <v>154</v>
      </c>
    </row>
    <row r="214" spans="1:2" x14ac:dyDescent="0.3">
      <c r="A214">
        <v>2264</v>
      </c>
      <c r="B214" t="s">
        <v>155</v>
      </c>
    </row>
    <row r="215" spans="1:2" x14ac:dyDescent="0.3">
      <c r="A215">
        <v>2265</v>
      </c>
      <c r="B215" t="s">
        <v>156</v>
      </c>
    </row>
    <row r="216" spans="1:2" x14ac:dyDescent="0.3">
      <c r="A216">
        <v>2272</v>
      </c>
      <c r="B216" t="s">
        <v>157</v>
      </c>
    </row>
    <row r="217" spans="1:2" x14ac:dyDescent="0.3">
      <c r="A217">
        <v>2273</v>
      </c>
      <c r="B217" t="s">
        <v>158</v>
      </c>
    </row>
    <row r="218" spans="1:2" x14ac:dyDescent="0.3">
      <c r="A218">
        <v>2274</v>
      </c>
      <c r="B218" t="s">
        <v>159</v>
      </c>
    </row>
    <row r="219" spans="1:2" x14ac:dyDescent="0.3">
      <c r="A219">
        <v>2275</v>
      </c>
      <c r="B219" t="s">
        <v>160</v>
      </c>
    </row>
    <row r="220" spans="1:2" x14ac:dyDescent="0.3">
      <c r="A220">
        <v>2281</v>
      </c>
      <c r="B220" t="s">
        <v>161</v>
      </c>
    </row>
    <row r="221" spans="1:2" x14ac:dyDescent="0.3">
      <c r="A221">
        <v>2283</v>
      </c>
      <c r="B221" t="s">
        <v>162</v>
      </c>
    </row>
    <row r="222" spans="1:2" x14ac:dyDescent="0.3">
      <c r="A222">
        <v>2291</v>
      </c>
      <c r="B222" t="s">
        <v>163</v>
      </c>
    </row>
    <row r="223" spans="1:2" x14ac:dyDescent="0.3">
      <c r="A223">
        <v>2292</v>
      </c>
      <c r="B223" t="s">
        <v>164</v>
      </c>
    </row>
    <row r="224" spans="1:2" x14ac:dyDescent="0.3">
      <c r="A224">
        <v>2293</v>
      </c>
      <c r="B224" t="s">
        <v>165</v>
      </c>
    </row>
    <row r="225" spans="1:2" x14ac:dyDescent="0.3">
      <c r="A225">
        <v>2294</v>
      </c>
      <c r="B225" t="s">
        <v>166</v>
      </c>
    </row>
    <row r="226" spans="1:2" x14ac:dyDescent="0.3">
      <c r="A226">
        <v>2295</v>
      </c>
      <c r="B226" t="s">
        <v>167</v>
      </c>
    </row>
    <row r="227" spans="1:2" x14ac:dyDescent="0.3">
      <c r="A227">
        <v>2301</v>
      </c>
      <c r="B227" t="s">
        <v>168</v>
      </c>
    </row>
    <row r="228" spans="1:2" x14ac:dyDescent="0.3">
      <c r="A228">
        <v>2304</v>
      </c>
      <c r="B228" t="s">
        <v>169</v>
      </c>
    </row>
    <row r="229" spans="1:2" x14ac:dyDescent="0.3">
      <c r="A229">
        <v>2320</v>
      </c>
      <c r="B229" t="s">
        <v>170</v>
      </c>
    </row>
    <row r="230" spans="1:2" x14ac:dyDescent="0.3">
      <c r="A230">
        <v>2323</v>
      </c>
      <c r="B230" t="s">
        <v>171</v>
      </c>
    </row>
    <row r="231" spans="1:2" x14ac:dyDescent="0.3">
      <c r="A231">
        <v>2324</v>
      </c>
      <c r="B231" t="s">
        <v>172</v>
      </c>
    </row>
    <row r="232" spans="1:2" x14ac:dyDescent="0.3">
      <c r="A232">
        <v>2325</v>
      </c>
      <c r="B232" t="s">
        <v>173</v>
      </c>
    </row>
    <row r="233" spans="1:2" x14ac:dyDescent="0.3">
      <c r="A233">
        <v>2326</v>
      </c>
      <c r="B233" t="s">
        <v>174</v>
      </c>
    </row>
    <row r="234" spans="1:2" x14ac:dyDescent="0.3">
      <c r="A234">
        <v>2331</v>
      </c>
      <c r="B234" t="s">
        <v>175</v>
      </c>
    </row>
    <row r="235" spans="1:2" x14ac:dyDescent="0.3">
      <c r="A235">
        <v>2332</v>
      </c>
      <c r="B235" t="s">
        <v>176</v>
      </c>
    </row>
    <row r="236" spans="1:2" x14ac:dyDescent="0.3">
      <c r="A236">
        <v>2333</v>
      </c>
      <c r="B236" t="s">
        <v>177</v>
      </c>
    </row>
    <row r="237" spans="1:2" x14ac:dyDescent="0.3">
      <c r="A237">
        <v>2334</v>
      </c>
      <c r="B237" t="s">
        <v>178</v>
      </c>
    </row>
    <row r="238" spans="1:2" x14ac:dyDescent="0.3">
      <c r="A238">
        <v>2340</v>
      </c>
      <c r="B238" t="s">
        <v>179</v>
      </c>
    </row>
    <row r="239" spans="1:2" x14ac:dyDescent="0.3">
      <c r="A239">
        <v>2342</v>
      </c>
      <c r="B239" t="s">
        <v>179</v>
      </c>
    </row>
    <row r="240" spans="1:2" x14ac:dyDescent="0.3">
      <c r="A240">
        <v>2344</v>
      </c>
      <c r="B240" t="s">
        <v>180</v>
      </c>
    </row>
    <row r="241" spans="1:2" x14ac:dyDescent="0.3">
      <c r="A241">
        <v>2345</v>
      </c>
      <c r="B241" t="s">
        <v>181</v>
      </c>
    </row>
    <row r="242" spans="1:2" x14ac:dyDescent="0.3">
      <c r="A242">
        <v>2346</v>
      </c>
      <c r="B242" t="s">
        <v>182</v>
      </c>
    </row>
    <row r="243" spans="1:2" x14ac:dyDescent="0.3">
      <c r="A243">
        <v>2351</v>
      </c>
      <c r="B243" t="s">
        <v>183</v>
      </c>
    </row>
    <row r="244" spans="1:2" x14ac:dyDescent="0.3">
      <c r="A244">
        <v>2352</v>
      </c>
      <c r="B244" t="s">
        <v>184</v>
      </c>
    </row>
    <row r="245" spans="1:2" x14ac:dyDescent="0.3">
      <c r="A245">
        <v>2353</v>
      </c>
      <c r="B245" t="s">
        <v>185</v>
      </c>
    </row>
    <row r="246" spans="1:2" x14ac:dyDescent="0.3">
      <c r="A246">
        <v>2355</v>
      </c>
      <c r="B246" t="s">
        <v>183</v>
      </c>
    </row>
    <row r="247" spans="1:2" x14ac:dyDescent="0.3">
      <c r="A247">
        <v>2361</v>
      </c>
      <c r="B247" t="s">
        <v>186</v>
      </c>
    </row>
    <row r="248" spans="1:2" x14ac:dyDescent="0.3">
      <c r="A248">
        <v>2362</v>
      </c>
      <c r="B248" t="s">
        <v>187</v>
      </c>
    </row>
    <row r="249" spans="1:2" x14ac:dyDescent="0.3">
      <c r="A249">
        <v>2371</v>
      </c>
      <c r="B249" t="s">
        <v>188</v>
      </c>
    </row>
    <row r="250" spans="1:2" x14ac:dyDescent="0.3">
      <c r="A250">
        <v>2372</v>
      </c>
      <c r="B250" t="s">
        <v>189</v>
      </c>
    </row>
    <row r="251" spans="1:2" x14ac:dyDescent="0.3">
      <c r="A251">
        <v>2380</v>
      </c>
      <c r="B251" t="s">
        <v>190</v>
      </c>
    </row>
    <row r="252" spans="1:2" x14ac:dyDescent="0.3">
      <c r="A252">
        <v>2381</v>
      </c>
      <c r="B252" t="s">
        <v>191</v>
      </c>
    </row>
    <row r="253" spans="1:2" x14ac:dyDescent="0.3">
      <c r="A253">
        <v>2384</v>
      </c>
      <c r="B253" t="s">
        <v>192</v>
      </c>
    </row>
    <row r="254" spans="1:2" x14ac:dyDescent="0.3">
      <c r="A254">
        <v>2385</v>
      </c>
      <c r="B254" t="s">
        <v>192</v>
      </c>
    </row>
    <row r="255" spans="1:2" x14ac:dyDescent="0.3">
      <c r="A255">
        <v>2391</v>
      </c>
      <c r="B255" t="s">
        <v>193</v>
      </c>
    </row>
    <row r="256" spans="1:2" x14ac:dyDescent="0.3">
      <c r="A256">
        <v>2392</v>
      </c>
      <c r="B256" t="s">
        <v>194</v>
      </c>
    </row>
    <row r="257" spans="1:2" x14ac:dyDescent="0.3">
      <c r="A257">
        <v>2393</v>
      </c>
      <c r="B257" t="s">
        <v>195</v>
      </c>
    </row>
    <row r="258" spans="1:2" x14ac:dyDescent="0.3">
      <c r="A258">
        <v>2401</v>
      </c>
      <c r="B258" t="s">
        <v>196</v>
      </c>
    </row>
    <row r="259" spans="1:2" x14ac:dyDescent="0.3">
      <c r="A259">
        <v>2402</v>
      </c>
      <c r="B259" t="s">
        <v>197</v>
      </c>
    </row>
    <row r="260" spans="1:2" x14ac:dyDescent="0.3">
      <c r="A260">
        <v>2405</v>
      </c>
      <c r="B260" t="s">
        <v>198</v>
      </c>
    </row>
    <row r="261" spans="1:2" x14ac:dyDescent="0.3">
      <c r="A261">
        <v>2410</v>
      </c>
      <c r="B261" t="s">
        <v>199</v>
      </c>
    </row>
    <row r="262" spans="1:2" x14ac:dyDescent="0.3">
      <c r="A262">
        <v>2412</v>
      </c>
      <c r="B262" t="s">
        <v>200</v>
      </c>
    </row>
    <row r="263" spans="1:2" x14ac:dyDescent="0.3">
      <c r="A263">
        <v>2421</v>
      </c>
      <c r="B263" t="s">
        <v>201</v>
      </c>
    </row>
    <row r="264" spans="1:2" x14ac:dyDescent="0.3">
      <c r="A264">
        <v>2424</v>
      </c>
      <c r="B264" t="s">
        <v>202</v>
      </c>
    </row>
    <row r="265" spans="1:2" x14ac:dyDescent="0.3">
      <c r="A265">
        <v>2425</v>
      </c>
      <c r="B265" t="s">
        <v>203</v>
      </c>
    </row>
    <row r="266" spans="1:2" x14ac:dyDescent="0.3">
      <c r="A266">
        <v>2432</v>
      </c>
      <c r="B266" t="s">
        <v>204</v>
      </c>
    </row>
    <row r="267" spans="1:2" x14ac:dyDescent="0.3">
      <c r="A267">
        <v>2435</v>
      </c>
      <c r="B267" t="s">
        <v>205</v>
      </c>
    </row>
    <row r="268" spans="1:2" x14ac:dyDescent="0.3">
      <c r="A268">
        <v>2440</v>
      </c>
      <c r="B268" t="s">
        <v>206</v>
      </c>
    </row>
    <row r="269" spans="1:2" x14ac:dyDescent="0.3">
      <c r="A269">
        <v>2442</v>
      </c>
      <c r="B269" t="s">
        <v>207</v>
      </c>
    </row>
    <row r="270" spans="1:2" x14ac:dyDescent="0.3">
      <c r="A270">
        <v>2443</v>
      </c>
      <c r="B270" t="s">
        <v>208</v>
      </c>
    </row>
    <row r="271" spans="1:2" x14ac:dyDescent="0.3">
      <c r="A271">
        <v>2451</v>
      </c>
      <c r="B271" t="s">
        <v>209</v>
      </c>
    </row>
    <row r="272" spans="1:2" x14ac:dyDescent="0.3">
      <c r="A272">
        <v>2452</v>
      </c>
      <c r="B272" t="s">
        <v>210</v>
      </c>
    </row>
    <row r="273" spans="1:2" x14ac:dyDescent="0.3">
      <c r="A273">
        <v>2460</v>
      </c>
      <c r="B273" t="s">
        <v>211</v>
      </c>
    </row>
    <row r="274" spans="1:2" x14ac:dyDescent="0.3">
      <c r="A274">
        <v>2474</v>
      </c>
      <c r="B274" t="s">
        <v>212</v>
      </c>
    </row>
    <row r="275" spans="1:2" x14ac:dyDescent="0.3">
      <c r="A275">
        <v>2481</v>
      </c>
      <c r="B275" t="s">
        <v>213</v>
      </c>
    </row>
    <row r="276" spans="1:2" x14ac:dyDescent="0.3">
      <c r="A276">
        <v>2482</v>
      </c>
      <c r="B276" t="s">
        <v>214</v>
      </c>
    </row>
    <row r="277" spans="1:2" x14ac:dyDescent="0.3">
      <c r="A277">
        <v>2483</v>
      </c>
      <c r="B277" t="s">
        <v>215</v>
      </c>
    </row>
    <row r="278" spans="1:2" x14ac:dyDescent="0.3">
      <c r="A278">
        <v>2485</v>
      </c>
      <c r="B278" t="s">
        <v>216</v>
      </c>
    </row>
    <row r="279" spans="1:2" x14ac:dyDescent="0.3">
      <c r="A279">
        <v>2486</v>
      </c>
      <c r="B279" t="s">
        <v>217</v>
      </c>
    </row>
    <row r="280" spans="1:2" x14ac:dyDescent="0.3">
      <c r="A280">
        <v>2490</v>
      </c>
      <c r="B280" t="s">
        <v>218</v>
      </c>
    </row>
    <row r="281" spans="1:2" x14ac:dyDescent="0.3">
      <c r="A281">
        <v>2491</v>
      </c>
      <c r="B281" t="s">
        <v>219</v>
      </c>
    </row>
    <row r="282" spans="1:2" x14ac:dyDescent="0.3">
      <c r="A282">
        <v>2493</v>
      </c>
      <c r="B282" t="s">
        <v>220</v>
      </c>
    </row>
    <row r="283" spans="1:2" x14ac:dyDescent="0.3">
      <c r="A283">
        <v>2500</v>
      </c>
      <c r="B283" t="s">
        <v>221</v>
      </c>
    </row>
    <row r="284" spans="1:2" x14ac:dyDescent="0.3">
      <c r="A284">
        <v>2502</v>
      </c>
      <c r="B284" t="s">
        <v>222</v>
      </c>
    </row>
    <row r="285" spans="1:2" x14ac:dyDescent="0.3">
      <c r="A285">
        <v>2511</v>
      </c>
      <c r="B285" t="s">
        <v>223</v>
      </c>
    </row>
    <row r="286" spans="1:2" x14ac:dyDescent="0.3">
      <c r="A286">
        <v>2512</v>
      </c>
      <c r="B286" t="s">
        <v>224</v>
      </c>
    </row>
    <row r="287" spans="1:2" x14ac:dyDescent="0.3">
      <c r="A287">
        <v>2513</v>
      </c>
      <c r="B287" t="s">
        <v>225</v>
      </c>
    </row>
    <row r="288" spans="1:2" x14ac:dyDescent="0.3">
      <c r="A288">
        <v>2514</v>
      </c>
      <c r="B288" t="s">
        <v>226</v>
      </c>
    </row>
    <row r="289" spans="1:2" x14ac:dyDescent="0.3">
      <c r="A289">
        <v>2521</v>
      </c>
      <c r="B289" t="s">
        <v>227</v>
      </c>
    </row>
    <row r="290" spans="1:2" x14ac:dyDescent="0.3">
      <c r="A290">
        <v>2522</v>
      </c>
      <c r="B290" t="s">
        <v>228</v>
      </c>
    </row>
    <row r="291" spans="1:2" x14ac:dyDescent="0.3">
      <c r="A291">
        <v>2523</v>
      </c>
      <c r="B291" t="s">
        <v>229</v>
      </c>
    </row>
    <row r="292" spans="1:2" x14ac:dyDescent="0.3">
      <c r="A292">
        <v>2525</v>
      </c>
      <c r="B292" t="s">
        <v>230</v>
      </c>
    </row>
    <row r="293" spans="1:2" x14ac:dyDescent="0.3">
      <c r="A293">
        <v>2531</v>
      </c>
      <c r="B293" t="s">
        <v>231</v>
      </c>
    </row>
    <row r="294" spans="1:2" x14ac:dyDescent="0.3">
      <c r="A294">
        <v>2532</v>
      </c>
      <c r="B294" t="s">
        <v>232</v>
      </c>
    </row>
    <row r="295" spans="1:2" x14ac:dyDescent="0.3">
      <c r="A295">
        <v>2534</v>
      </c>
      <c r="B295" t="s">
        <v>233</v>
      </c>
    </row>
    <row r="296" spans="1:2" x14ac:dyDescent="0.3">
      <c r="A296">
        <v>2540</v>
      </c>
      <c r="B296" t="s">
        <v>234</v>
      </c>
    </row>
    <row r="297" spans="1:2" x14ac:dyDescent="0.3">
      <c r="A297">
        <v>2542</v>
      </c>
      <c r="B297" t="s">
        <v>235</v>
      </c>
    </row>
    <row r="298" spans="1:2" x14ac:dyDescent="0.3">
      <c r="A298">
        <v>2544</v>
      </c>
      <c r="B298" t="s">
        <v>236</v>
      </c>
    </row>
    <row r="299" spans="1:2" x14ac:dyDescent="0.3">
      <c r="A299">
        <v>2551</v>
      </c>
      <c r="B299" t="s">
        <v>237</v>
      </c>
    </row>
    <row r="300" spans="1:2" x14ac:dyDescent="0.3">
      <c r="A300">
        <v>2552</v>
      </c>
      <c r="B300" t="s">
        <v>238</v>
      </c>
    </row>
    <row r="301" spans="1:2" x14ac:dyDescent="0.3">
      <c r="A301">
        <v>2560</v>
      </c>
      <c r="B301" t="s">
        <v>239</v>
      </c>
    </row>
    <row r="302" spans="1:2" x14ac:dyDescent="0.3">
      <c r="A302">
        <v>2562</v>
      </c>
      <c r="B302" t="s">
        <v>239</v>
      </c>
    </row>
    <row r="303" spans="1:2" x14ac:dyDescent="0.3">
      <c r="A303">
        <v>2563</v>
      </c>
      <c r="B303" t="s">
        <v>240</v>
      </c>
    </row>
    <row r="304" spans="1:2" x14ac:dyDescent="0.3">
      <c r="A304">
        <v>2564</v>
      </c>
      <c r="B304" t="s">
        <v>241</v>
      </c>
    </row>
    <row r="305" spans="1:2" x14ac:dyDescent="0.3">
      <c r="A305">
        <v>2565</v>
      </c>
      <c r="B305" t="s">
        <v>242</v>
      </c>
    </row>
    <row r="306" spans="1:2" x14ac:dyDescent="0.3">
      <c r="A306">
        <v>2571</v>
      </c>
      <c r="B306" t="s">
        <v>243</v>
      </c>
    </row>
    <row r="307" spans="1:2" x14ac:dyDescent="0.3">
      <c r="A307">
        <v>2572</v>
      </c>
      <c r="B307" t="s">
        <v>244</v>
      </c>
    </row>
    <row r="308" spans="1:2" x14ac:dyDescent="0.3">
      <c r="A308">
        <v>2601</v>
      </c>
      <c r="B308" t="s">
        <v>245</v>
      </c>
    </row>
    <row r="309" spans="1:2" x14ac:dyDescent="0.3">
      <c r="A309">
        <v>2603</v>
      </c>
      <c r="B309" t="s">
        <v>246</v>
      </c>
    </row>
    <row r="310" spans="1:2" x14ac:dyDescent="0.3">
      <c r="A310">
        <v>2604</v>
      </c>
      <c r="B310" t="s">
        <v>247</v>
      </c>
    </row>
    <row r="311" spans="1:2" x14ac:dyDescent="0.3">
      <c r="A311">
        <v>2620</v>
      </c>
      <c r="B311" t="s">
        <v>248</v>
      </c>
    </row>
    <row r="312" spans="1:2" x14ac:dyDescent="0.3">
      <c r="A312">
        <v>2622</v>
      </c>
      <c r="B312" t="s">
        <v>248</v>
      </c>
    </row>
    <row r="313" spans="1:2" x14ac:dyDescent="0.3">
      <c r="A313">
        <v>2630</v>
      </c>
      <c r="B313" t="s">
        <v>249</v>
      </c>
    </row>
    <row r="314" spans="1:2" x14ac:dyDescent="0.3">
      <c r="A314">
        <v>2632</v>
      </c>
      <c r="B314" t="s">
        <v>250</v>
      </c>
    </row>
    <row r="315" spans="1:2" x14ac:dyDescent="0.3">
      <c r="A315">
        <v>2640</v>
      </c>
      <c r="B315" t="s">
        <v>251</v>
      </c>
    </row>
    <row r="316" spans="1:2" x14ac:dyDescent="0.3">
      <c r="A316">
        <v>2650</v>
      </c>
      <c r="B316" t="s">
        <v>252</v>
      </c>
    </row>
    <row r="317" spans="1:2" x14ac:dyDescent="0.3">
      <c r="A317">
        <v>2651</v>
      </c>
      <c r="B317" t="s">
        <v>253</v>
      </c>
    </row>
    <row r="318" spans="1:2" x14ac:dyDescent="0.3">
      <c r="A318">
        <v>2700</v>
      </c>
      <c r="B318" t="s">
        <v>254</v>
      </c>
    </row>
    <row r="319" spans="1:2" x14ac:dyDescent="0.3">
      <c r="A319">
        <v>2702</v>
      </c>
      <c r="B319" t="s">
        <v>254</v>
      </c>
    </row>
    <row r="320" spans="1:2" x14ac:dyDescent="0.3">
      <c r="A320">
        <v>2704</v>
      </c>
      <c r="B320" t="s">
        <v>254</v>
      </c>
    </row>
    <row r="321" spans="1:2" x14ac:dyDescent="0.3">
      <c r="A321">
        <v>2705</v>
      </c>
      <c r="B321" t="s">
        <v>254</v>
      </c>
    </row>
    <row r="322" spans="1:2" x14ac:dyDescent="0.3">
      <c r="A322">
        <v>2721</v>
      </c>
      <c r="B322" t="s">
        <v>255</v>
      </c>
    </row>
    <row r="323" spans="1:2" x14ac:dyDescent="0.3">
      <c r="A323">
        <v>2722</v>
      </c>
      <c r="B323" t="s">
        <v>256</v>
      </c>
    </row>
    <row r="324" spans="1:2" x14ac:dyDescent="0.3">
      <c r="A324">
        <v>2732</v>
      </c>
      <c r="B324" t="s">
        <v>257</v>
      </c>
    </row>
    <row r="325" spans="1:2" x14ac:dyDescent="0.3">
      <c r="A325">
        <v>2733</v>
      </c>
      <c r="B325" t="s">
        <v>258</v>
      </c>
    </row>
    <row r="326" spans="1:2" x14ac:dyDescent="0.3">
      <c r="A326">
        <v>2734</v>
      </c>
      <c r="B326" t="s">
        <v>259</v>
      </c>
    </row>
    <row r="327" spans="1:2" x14ac:dyDescent="0.3">
      <c r="A327">
        <v>2751</v>
      </c>
      <c r="B327" t="s">
        <v>260</v>
      </c>
    </row>
    <row r="328" spans="1:2" x14ac:dyDescent="0.3">
      <c r="A328">
        <v>2752</v>
      </c>
      <c r="B328" t="s">
        <v>261</v>
      </c>
    </row>
    <row r="329" spans="1:2" x14ac:dyDescent="0.3">
      <c r="A329">
        <v>2753</v>
      </c>
      <c r="B329" t="s">
        <v>262</v>
      </c>
    </row>
    <row r="330" spans="1:2" x14ac:dyDescent="0.3">
      <c r="A330">
        <v>2754</v>
      </c>
      <c r="B330" t="s">
        <v>263</v>
      </c>
    </row>
    <row r="331" spans="1:2" x14ac:dyDescent="0.3">
      <c r="A331">
        <v>2763</v>
      </c>
      <c r="B331" t="s">
        <v>264</v>
      </c>
    </row>
    <row r="332" spans="1:2" x14ac:dyDescent="0.3">
      <c r="A332">
        <v>2811</v>
      </c>
      <c r="B332" t="s">
        <v>265</v>
      </c>
    </row>
    <row r="333" spans="1:2" x14ac:dyDescent="0.3">
      <c r="A333">
        <v>2821</v>
      </c>
      <c r="B333" t="s">
        <v>266</v>
      </c>
    </row>
    <row r="334" spans="1:2" x14ac:dyDescent="0.3">
      <c r="A334">
        <v>2822</v>
      </c>
      <c r="B334" t="s">
        <v>267</v>
      </c>
    </row>
    <row r="335" spans="1:2" x14ac:dyDescent="0.3">
      <c r="A335">
        <v>2823</v>
      </c>
      <c r="B335" t="s">
        <v>268</v>
      </c>
    </row>
    <row r="336" spans="1:2" x14ac:dyDescent="0.3">
      <c r="A336">
        <v>2831</v>
      </c>
      <c r="B336" t="s">
        <v>269</v>
      </c>
    </row>
    <row r="337" spans="1:2" x14ac:dyDescent="0.3">
      <c r="A337">
        <v>2840</v>
      </c>
      <c r="B337" t="s">
        <v>270</v>
      </c>
    </row>
    <row r="338" spans="1:2" x14ac:dyDescent="0.3">
      <c r="A338">
        <v>2851</v>
      </c>
      <c r="B338" t="s">
        <v>271</v>
      </c>
    </row>
    <row r="339" spans="1:2" x14ac:dyDescent="0.3">
      <c r="A339">
        <v>2860</v>
      </c>
      <c r="B339" t="s">
        <v>272</v>
      </c>
    </row>
    <row r="340" spans="1:2" x14ac:dyDescent="0.3">
      <c r="A340">
        <v>2870</v>
      </c>
      <c r="B340" t="s">
        <v>273</v>
      </c>
    </row>
    <row r="341" spans="1:2" x14ac:dyDescent="0.3">
      <c r="A341">
        <v>2880</v>
      </c>
      <c r="B341" t="s">
        <v>274</v>
      </c>
    </row>
    <row r="342" spans="1:2" x14ac:dyDescent="0.3">
      <c r="A342">
        <v>3001</v>
      </c>
      <c r="B342" t="s">
        <v>275</v>
      </c>
    </row>
    <row r="343" spans="1:2" x14ac:dyDescent="0.3">
      <c r="A343">
        <v>3002</v>
      </c>
      <c r="B343" t="s">
        <v>276</v>
      </c>
    </row>
    <row r="344" spans="1:2" x14ac:dyDescent="0.3">
      <c r="A344">
        <v>3003</v>
      </c>
      <c r="B344" t="s">
        <v>277</v>
      </c>
    </row>
    <row r="345" spans="1:2" x14ac:dyDescent="0.3">
      <c r="A345">
        <v>3004</v>
      </c>
      <c r="B345" t="s">
        <v>278</v>
      </c>
    </row>
    <row r="346" spans="1:2" x14ac:dyDescent="0.3">
      <c r="A346">
        <v>3011</v>
      </c>
      <c r="B346" t="s">
        <v>279</v>
      </c>
    </row>
    <row r="347" spans="1:2" x14ac:dyDescent="0.3">
      <c r="A347">
        <v>3012</v>
      </c>
      <c r="B347" t="s">
        <v>280</v>
      </c>
    </row>
    <row r="348" spans="1:2" x14ac:dyDescent="0.3">
      <c r="A348">
        <v>3013</v>
      </c>
      <c r="B348" t="s">
        <v>281</v>
      </c>
    </row>
    <row r="349" spans="1:2" x14ac:dyDescent="0.3">
      <c r="A349">
        <v>3021</v>
      </c>
      <c r="B349" t="s">
        <v>282</v>
      </c>
    </row>
    <row r="350" spans="1:2" x14ac:dyDescent="0.3">
      <c r="A350">
        <v>3031</v>
      </c>
      <c r="B350" t="s">
        <v>283</v>
      </c>
    </row>
    <row r="351" spans="1:2" x14ac:dyDescent="0.3">
      <c r="A351">
        <v>3032</v>
      </c>
      <c r="B351" t="s">
        <v>284</v>
      </c>
    </row>
    <row r="352" spans="1:2" x14ac:dyDescent="0.3">
      <c r="A352">
        <v>3033</v>
      </c>
      <c r="B352" t="s">
        <v>285</v>
      </c>
    </row>
    <row r="353" spans="1:2" x14ac:dyDescent="0.3">
      <c r="A353">
        <v>3034</v>
      </c>
      <c r="B353" t="s">
        <v>286</v>
      </c>
    </row>
    <row r="354" spans="1:2" x14ac:dyDescent="0.3">
      <c r="A354">
        <v>3040</v>
      </c>
      <c r="B354" t="s">
        <v>287</v>
      </c>
    </row>
    <row r="355" spans="1:2" x14ac:dyDescent="0.3">
      <c r="A355">
        <v>3041</v>
      </c>
      <c r="B355" t="s">
        <v>288</v>
      </c>
    </row>
    <row r="356" spans="1:2" x14ac:dyDescent="0.3">
      <c r="A356">
        <v>3042</v>
      </c>
      <c r="B356" t="s">
        <v>289</v>
      </c>
    </row>
    <row r="357" spans="1:2" x14ac:dyDescent="0.3">
      <c r="A357">
        <v>3051</v>
      </c>
      <c r="B357" t="s">
        <v>290</v>
      </c>
    </row>
    <row r="358" spans="1:2" x14ac:dyDescent="0.3">
      <c r="A358">
        <v>3052</v>
      </c>
      <c r="B358" t="s">
        <v>291</v>
      </c>
    </row>
    <row r="359" spans="1:2" x14ac:dyDescent="0.3">
      <c r="A359">
        <v>3053</v>
      </c>
      <c r="B359" t="s">
        <v>292</v>
      </c>
    </row>
    <row r="360" spans="1:2" x14ac:dyDescent="0.3">
      <c r="A360">
        <v>3061</v>
      </c>
      <c r="B360" t="s">
        <v>293</v>
      </c>
    </row>
    <row r="361" spans="1:2" x14ac:dyDescent="0.3">
      <c r="A361">
        <v>3062</v>
      </c>
      <c r="B361" t="s">
        <v>294</v>
      </c>
    </row>
    <row r="362" spans="1:2" x14ac:dyDescent="0.3">
      <c r="A362">
        <v>3071</v>
      </c>
      <c r="B362" t="s">
        <v>295</v>
      </c>
    </row>
    <row r="363" spans="1:2" x14ac:dyDescent="0.3">
      <c r="A363">
        <v>3072</v>
      </c>
      <c r="B363" t="s">
        <v>296</v>
      </c>
    </row>
    <row r="364" spans="1:2" x14ac:dyDescent="0.3">
      <c r="A364">
        <v>3073</v>
      </c>
      <c r="B364" t="s">
        <v>297</v>
      </c>
    </row>
    <row r="365" spans="1:2" x14ac:dyDescent="0.3">
      <c r="A365">
        <v>3100</v>
      </c>
      <c r="B365" t="s">
        <v>298</v>
      </c>
    </row>
    <row r="366" spans="1:2" x14ac:dyDescent="0.3">
      <c r="A366">
        <v>3101</v>
      </c>
      <c r="B366" t="s">
        <v>298</v>
      </c>
    </row>
    <row r="367" spans="1:2" x14ac:dyDescent="0.3">
      <c r="A367">
        <v>3102</v>
      </c>
      <c r="B367" t="s">
        <v>298</v>
      </c>
    </row>
    <row r="368" spans="1:2" x14ac:dyDescent="0.3">
      <c r="A368">
        <v>3103</v>
      </c>
      <c r="B368" t="s">
        <v>298</v>
      </c>
    </row>
    <row r="369" spans="1:2" x14ac:dyDescent="0.3">
      <c r="A369">
        <v>3104</v>
      </c>
      <c r="B369" t="s">
        <v>299</v>
      </c>
    </row>
    <row r="370" spans="1:2" x14ac:dyDescent="0.3">
      <c r="A370">
        <v>3106</v>
      </c>
      <c r="B370" t="s">
        <v>300</v>
      </c>
    </row>
    <row r="371" spans="1:2" x14ac:dyDescent="0.3">
      <c r="A371">
        <v>3107</v>
      </c>
      <c r="B371" t="s">
        <v>301</v>
      </c>
    </row>
    <row r="372" spans="1:2" x14ac:dyDescent="0.3">
      <c r="A372">
        <v>3108</v>
      </c>
      <c r="B372" t="s">
        <v>302</v>
      </c>
    </row>
    <row r="373" spans="1:2" x14ac:dyDescent="0.3">
      <c r="A373">
        <v>3109</v>
      </c>
      <c r="B373" t="s">
        <v>298</v>
      </c>
    </row>
    <row r="374" spans="1:2" x14ac:dyDescent="0.3">
      <c r="A374">
        <v>3111</v>
      </c>
      <c r="B374" t="s">
        <v>298</v>
      </c>
    </row>
    <row r="375" spans="1:2" x14ac:dyDescent="0.3">
      <c r="A375">
        <v>3121</v>
      </c>
      <c r="B375" t="s">
        <v>303</v>
      </c>
    </row>
    <row r="376" spans="1:2" x14ac:dyDescent="0.3">
      <c r="A376">
        <v>3130</v>
      </c>
      <c r="B376" t="s">
        <v>304</v>
      </c>
    </row>
    <row r="377" spans="1:2" x14ac:dyDescent="0.3">
      <c r="A377">
        <v>3133</v>
      </c>
      <c r="B377" t="s">
        <v>305</v>
      </c>
    </row>
    <row r="378" spans="1:2" x14ac:dyDescent="0.3">
      <c r="A378">
        <v>3143</v>
      </c>
      <c r="B378" t="s">
        <v>306</v>
      </c>
    </row>
    <row r="379" spans="1:2" x14ac:dyDescent="0.3">
      <c r="A379">
        <v>3144</v>
      </c>
      <c r="B379" t="s">
        <v>307</v>
      </c>
    </row>
    <row r="380" spans="1:2" x14ac:dyDescent="0.3">
      <c r="A380">
        <v>3150</v>
      </c>
      <c r="B380" t="s">
        <v>308</v>
      </c>
    </row>
    <row r="381" spans="1:2" x14ac:dyDescent="0.3">
      <c r="A381">
        <v>3151</v>
      </c>
      <c r="B381" t="s">
        <v>309</v>
      </c>
    </row>
    <row r="382" spans="1:2" x14ac:dyDescent="0.3">
      <c r="A382">
        <v>3160</v>
      </c>
      <c r="B382" t="s">
        <v>310</v>
      </c>
    </row>
    <row r="383" spans="1:2" x14ac:dyDescent="0.3">
      <c r="A383">
        <v>3161</v>
      </c>
      <c r="B383" t="s">
        <v>311</v>
      </c>
    </row>
    <row r="384" spans="1:2" x14ac:dyDescent="0.3">
      <c r="A384">
        <v>3170</v>
      </c>
      <c r="B384" t="s">
        <v>312</v>
      </c>
    </row>
    <row r="385" spans="1:2" x14ac:dyDescent="0.3">
      <c r="A385">
        <v>3180</v>
      </c>
      <c r="B385" t="s">
        <v>313</v>
      </c>
    </row>
    <row r="386" spans="1:2" x14ac:dyDescent="0.3">
      <c r="A386">
        <v>3184</v>
      </c>
      <c r="B386" t="s">
        <v>314</v>
      </c>
    </row>
    <row r="387" spans="1:2" x14ac:dyDescent="0.3">
      <c r="A387">
        <v>3193</v>
      </c>
      <c r="B387" t="s">
        <v>315</v>
      </c>
    </row>
    <row r="388" spans="1:2" x14ac:dyDescent="0.3">
      <c r="A388">
        <v>3200</v>
      </c>
      <c r="B388" t="s">
        <v>316</v>
      </c>
    </row>
    <row r="389" spans="1:2" x14ac:dyDescent="0.3">
      <c r="A389">
        <v>3202</v>
      </c>
      <c r="B389" t="s">
        <v>317</v>
      </c>
    </row>
    <row r="390" spans="1:2" x14ac:dyDescent="0.3">
      <c r="A390">
        <v>3203</v>
      </c>
      <c r="B390" t="s">
        <v>318</v>
      </c>
    </row>
    <row r="391" spans="1:2" x14ac:dyDescent="0.3">
      <c r="A391">
        <v>3204</v>
      </c>
      <c r="B391" t="s">
        <v>319</v>
      </c>
    </row>
    <row r="392" spans="1:2" x14ac:dyDescent="0.3">
      <c r="A392">
        <v>3213</v>
      </c>
      <c r="B392" t="s">
        <v>320</v>
      </c>
    </row>
    <row r="393" spans="1:2" x14ac:dyDescent="0.3">
      <c r="A393">
        <v>3214</v>
      </c>
      <c r="B393" t="s">
        <v>321</v>
      </c>
    </row>
    <row r="394" spans="1:2" x14ac:dyDescent="0.3">
      <c r="A394">
        <v>3240</v>
      </c>
      <c r="B394" t="s">
        <v>322</v>
      </c>
    </row>
    <row r="395" spans="1:2" x14ac:dyDescent="0.3">
      <c r="A395">
        <v>3242</v>
      </c>
      <c r="B395" t="s">
        <v>323</v>
      </c>
    </row>
    <row r="396" spans="1:2" x14ac:dyDescent="0.3">
      <c r="A396">
        <v>3243</v>
      </c>
      <c r="B396" t="s">
        <v>324</v>
      </c>
    </row>
    <row r="397" spans="1:2" x14ac:dyDescent="0.3">
      <c r="A397">
        <v>3250</v>
      </c>
      <c r="B397" t="s">
        <v>325</v>
      </c>
    </row>
    <row r="398" spans="1:2" x14ac:dyDescent="0.3">
      <c r="A398">
        <v>3251</v>
      </c>
      <c r="B398" t="s">
        <v>326</v>
      </c>
    </row>
    <row r="399" spans="1:2" x14ac:dyDescent="0.3">
      <c r="A399">
        <v>3261</v>
      </c>
      <c r="B399" t="s">
        <v>327</v>
      </c>
    </row>
    <row r="400" spans="1:2" x14ac:dyDescent="0.3">
      <c r="A400">
        <v>3264</v>
      </c>
      <c r="B400" t="s">
        <v>328</v>
      </c>
    </row>
    <row r="401" spans="1:2" x14ac:dyDescent="0.3">
      <c r="A401">
        <v>3270</v>
      </c>
      <c r="B401" t="s">
        <v>329</v>
      </c>
    </row>
    <row r="402" spans="1:2" x14ac:dyDescent="0.3">
      <c r="A402">
        <v>3281</v>
      </c>
      <c r="B402" t="s">
        <v>330</v>
      </c>
    </row>
    <row r="403" spans="1:2" x14ac:dyDescent="0.3">
      <c r="A403">
        <v>3282</v>
      </c>
      <c r="B403" t="s">
        <v>331</v>
      </c>
    </row>
    <row r="404" spans="1:2" x14ac:dyDescent="0.3">
      <c r="A404">
        <v>3292</v>
      </c>
      <c r="B404" t="s">
        <v>332</v>
      </c>
    </row>
    <row r="405" spans="1:2" x14ac:dyDescent="0.3">
      <c r="A405">
        <v>3293</v>
      </c>
      <c r="B405" t="s">
        <v>333</v>
      </c>
    </row>
    <row r="406" spans="1:2" x14ac:dyDescent="0.3">
      <c r="A406">
        <v>3300</v>
      </c>
      <c r="B406" t="s">
        <v>334</v>
      </c>
    </row>
    <row r="407" spans="1:2" x14ac:dyDescent="0.3">
      <c r="A407">
        <v>3302</v>
      </c>
      <c r="B407" t="s">
        <v>334</v>
      </c>
    </row>
    <row r="408" spans="1:2" x14ac:dyDescent="0.3">
      <c r="A408">
        <v>3314</v>
      </c>
      <c r="B408" t="s">
        <v>335</v>
      </c>
    </row>
    <row r="409" spans="1:2" x14ac:dyDescent="0.3">
      <c r="A409">
        <v>3321</v>
      </c>
      <c r="B409" t="s">
        <v>336</v>
      </c>
    </row>
    <row r="410" spans="1:2" x14ac:dyDescent="0.3">
      <c r="A410">
        <v>3324</v>
      </c>
      <c r="B410" t="s">
        <v>337</v>
      </c>
    </row>
    <row r="411" spans="1:2" x14ac:dyDescent="0.3">
      <c r="A411">
        <v>3331</v>
      </c>
      <c r="B411" t="s">
        <v>338</v>
      </c>
    </row>
    <row r="412" spans="1:2" x14ac:dyDescent="0.3">
      <c r="A412">
        <v>3333</v>
      </c>
      <c r="B412" t="s">
        <v>339</v>
      </c>
    </row>
    <row r="413" spans="1:2" x14ac:dyDescent="0.3">
      <c r="A413">
        <v>3334</v>
      </c>
      <c r="B413" t="s">
        <v>340</v>
      </c>
    </row>
    <row r="414" spans="1:2" x14ac:dyDescent="0.3">
      <c r="A414">
        <v>3335</v>
      </c>
      <c r="B414" t="s">
        <v>341</v>
      </c>
    </row>
    <row r="415" spans="1:2" x14ac:dyDescent="0.3">
      <c r="A415">
        <v>3340</v>
      </c>
      <c r="B415" t="s">
        <v>342</v>
      </c>
    </row>
    <row r="416" spans="1:2" x14ac:dyDescent="0.3">
      <c r="A416">
        <v>3341</v>
      </c>
      <c r="B416" t="s">
        <v>343</v>
      </c>
    </row>
    <row r="417" spans="1:2" x14ac:dyDescent="0.3">
      <c r="A417">
        <v>3343</v>
      </c>
      <c r="B417" t="s">
        <v>344</v>
      </c>
    </row>
    <row r="418" spans="1:2" x14ac:dyDescent="0.3">
      <c r="A418">
        <v>3345</v>
      </c>
      <c r="B418" t="s">
        <v>345</v>
      </c>
    </row>
    <row r="419" spans="1:2" x14ac:dyDescent="0.3">
      <c r="A419">
        <v>3350</v>
      </c>
      <c r="B419" t="s">
        <v>346</v>
      </c>
    </row>
    <row r="420" spans="1:2" x14ac:dyDescent="0.3">
      <c r="A420">
        <v>3352</v>
      </c>
      <c r="B420" t="s">
        <v>347</v>
      </c>
    </row>
    <row r="421" spans="1:2" x14ac:dyDescent="0.3">
      <c r="A421">
        <v>3353</v>
      </c>
      <c r="B421" t="s">
        <v>348</v>
      </c>
    </row>
    <row r="422" spans="1:2" x14ac:dyDescent="0.3">
      <c r="A422">
        <v>3361</v>
      </c>
      <c r="B422" t="s">
        <v>349</v>
      </c>
    </row>
    <row r="423" spans="1:2" x14ac:dyDescent="0.3">
      <c r="A423">
        <v>3363</v>
      </c>
      <c r="B423" t="s">
        <v>350</v>
      </c>
    </row>
    <row r="424" spans="1:2" x14ac:dyDescent="0.3">
      <c r="A424">
        <v>3370</v>
      </c>
      <c r="B424" t="s">
        <v>351</v>
      </c>
    </row>
    <row r="425" spans="1:2" x14ac:dyDescent="0.3">
      <c r="A425">
        <v>3372</v>
      </c>
      <c r="B425" t="s">
        <v>352</v>
      </c>
    </row>
    <row r="426" spans="1:2" x14ac:dyDescent="0.3">
      <c r="A426">
        <v>3373</v>
      </c>
      <c r="B426" t="s">
        <v>353</v>
      </c>
    </row>
    <row r="427" spans="1:2" x14ac:dyDescent="0.3">
      <c r="A427">
        <v>3380</v>
      </c>
      <c r="B427" t="s">
        <v>354</v>
      </c>
    </row>
    <row r="428" spans="1:2" x14ac:dyDescent="0.3">
      <c r="A428">
        <v>3382</v>
      </c>
      <c r="B428" t="s">
        <v>355</v>
      </c>
    </row>
    <row r="429" spans="1:2" x14ac:dyDescent="0.3">
      <c r="A429">
        <v>3383</v>
      </c>
      <c r="B429" t="s">
        <v>356</v>
      </c>
    </row>
    <row r="430" spans="1:2" x14ac:dyDescent="0.3">
      <c r="A430">
        <v>3385</v>
      </c>
      <c r="B430" t="s">
        <v>357</v>
      </c>
    </row>
    <row r="431" spans="1:2" x14ac:dyDescent="0.3">
      <c r="A431">
        <v>3390</v>
      </c>
      <c r="B431" t="s">
        <v>358</v>
      </c>
    </row>
    <row r="432" spans="1:2" x14ac:dyDescent="0.3">
      <c r="A432">
        <v>3400</v>
      </c>
      <c r="B432" t="s">
        <v>359</v>
      </c>
    </row>
    <row r="433" spans="1:2" x14ac:dyDescent="0.3">
      <c r="A433">
        <v>3402</v>
      </c>
      <c r="B433" t="s">
        <v>359</v>
      </c>
    </row>
    <row r="434" spans="1:2" x14ac:dyDescent="0.3">
      <c r="A434">
        <v>3403</v>
      </c>
      <c r="B434" t="s">
        <v>359</v>
      </c>
    </row>
    <row r="435" spans="1:2" x14ac:dyDescent="0.3">
      <c r="A435">
        <v>3411</v>
      </c>
      <c r="B435" t="s">
        <v>360</v>
      </c>
    </row>
    <row r="436" spans="1:2" x14ac:dyDescent="0.3">
      <c r="A436">
        <v>3412</v>
      </c>
      <c r="B436" t="s">
        <v>361</v>
      </c>
    </row>
    <row r="437" spans="1:2" x14ac:dyDescent="0.3">
      <c r="A437">
        <v>3413</v>
      </c>
      <c r="B437" t="s">
        <v>362</v>
      </c>
    </row>
    <row r="438" spans="1:2" x14ac:dyDescent="0.3">
      <c r="A438">
        <v>3420</v>
      </c>
      <c r="B438" t="s">
        <v>363</v>
      </c>
    </row>
    <row r="439" spans="1:2" x14ac:dyDescent="0.3">
      <c r="A439">
        <v>3421</v>
      </c>
      <c r="B439" t="s">
        <v>364</v>
      </c>
    </row>
    <row r="440" spans="1:2" x14ac:dyDescent="0.3">
      <c r="A440">
        <v>3422</v>
      </c>
      <c r="B440" t="s">
        <v>365</v>
      </c>
    </row>
    <row r="441" spans="1:2" x14ac:dyDescent="0.3">
      <c r="A441">
        <v>3423</v>
      </c>
      <c r="B441" t="s">
        <v>366</v>
      </c>
    </row>
    <row r="442" spans="1:2" x14ac:dyDescent="0.3">
      <c r="A442">
        <v>3424</v>
      </c>
      <c r="B442" t="s">
        <v>367</v>
      </c>
    </row>
    <row r="443" spans="1:2" x14ac:dyDescent="0.3">
      <c r="A443">
        <v>3425</v>
      </c>
      <c r="B443" t="s">
        <v>368</v>
      </c>
    </row>
    <row r="444" spans="1:2" x14ac:dyDescent="0.3">
      <c r="A444">
        <v>3430</v>
      </c>
      <c r="B444" t="s">
        <v>369</v>
      </c>
    </row>
    <row r="445" spans="1:2" x14ac:dyDescent="0.3">
      <c r="A445">
        <v>3433</v>
      </c>
      <c r="B445" t="s">
        <v>370</v>
      </c>
    </row>
    <row r="446" spans="1:2" x14ac:dyDescent="0.3">
      <c r="A446">
        <v>3434</v>
      </c>
      <c r="B446" t="s">
        <v>371</v>
      </c>
    </row>
    <row r="447" spans="1:2" x14ac:dyDescent="0.3">
      <c r="A447">
        <v>3435</v>
      </c>
      <c r="B447" t="s">
        <v>372</v>
      </c>
    </row>
    <row r="448" spans="1:2" x14ac:dyDescent="0.3">
      <c r="A448">
        <v>3441</v>
      </c>
      <c r="B448" t="s">
        <v>373</v>
      </c>
    </row>
    <row r="449" spans="1:2" x14ac:dyDescent="0.3">
      <c r="A449">
        <v>3442</v>
      </c>
      <c r="B449" t="s">
        <v>374</v>
      </c>
    </row>
    <row r="450" spans="1:2" x14ac:dyDescent="0.3">
      <c r="A450">
        <v>3443</v>
      </c>
      <c r="B450" t="s">
        <v>375</v>
      </c>
    </row>
    <row r="451" spans="1:2" x14ac:dyDescent="0.3">
      <c r="A451">
        <v>3451</v>
      </c>
      <c r="B451" t="s">
        <v>376</v>
      </c>
    </row>
    <row r="452" spans="1:2" x14ac:dyDescent="0.3">
      <c r="A452">
        <v>3452</v>
      </c>
      <c r="B452" t="s">
        <v>377</v>
      </c>
    </row>
    <row r="453" spans="1:2" x14ac:dyDescent="0.3">
      <c r="A453">
        <v>3454</v>
      </c>
      <c r="B453" t="s">
        <v>378</v>
      </c>
    </row>
    <row r="454" spans="1:2" x14ac:dyDescent="0.3">
      <c r="A454">
        <v>3462</v>
      </c>
      <c r="B454" t="s">
        <v>379</v>
      </c>
    </row>
    <row r="455" spans="1:2" x14ac:dyDescent="0.3">
      <c r="A455">
        <v>3464</v>
      </c>
      <c r="B455" t="s">
        <v>380</v>
      </c>
    </row>
    <row r="456" spans="1:2" x14ac:dyDescent="0.3">
      <c r="A456">
        <v>3465</v>
      </c>
      <c r="B456" t="s">
        <v>381</v>
      </c>
    </row>
    <row r="457" spans="1:2" x14ac:dyDescent="0.3">
      <c r="A457">
        <v>3470</v>
      </c>
      <c r="B457" t="s">
        <v>382</v>
      </c>
    </row>
    <row r="458" spans="1:2" x14ac:dyDescent="0.3">
      <c r="A458">
        <v>3471</v>
      </c>
      <c r="B458" t="s">
        <v>383</v>
      </c>
    </row>
    <row r="459" spans="1:2" x14ac:dyDescent="0.3">
      <c r="A459">
        <v>3474</v>
      </c>
      <c r="B459" t="s">
        <v>384</v>
      </c>
    </row>
    <row r="460" spans="1:2" x14ac:dyDescent="0.3">
      <c r="A460">
        <v>3481</v>
      </c>
      <c r="B460" t="s">
        <v>385</v>
      </c>
    </row>
    <row r="461" spans="1:2" x14ac:dyDescent="0.3">
      <c r="A461">
        <v>3484</v>
      </c>
      <c r="B461" t="s">
        <v>386</v>
      </c>
    </row>
    <row r="462" spans="1:2" x14ac:dyDescent="0.3">
      <c r="A462">
        <v>3485</v>
      </c>
      <c r="B462" t="s">
        <v>387</v>
      </c>
    </row>
    <row r="463" spans="1:2" x14ac:dyDescent="0.3">
      <c r="A463">
        <v>3492</v>
      </c>
      <c r="B463" t="s">
        <v>388</v>
      </c>
    </row>
    <row r="464" spans="1:2" x14ac:dyDescent="0.3">
      <c r="A464">
        <v>3493</v>
      </c>
      <c r="B464" t="s">
        <v>389</v>
      </c>
    </row>
    <row r="465" spans="1:2" x14ac:dyDescent="0.3">
      <c r="A465">
        <v>3494</v>
      </c>
      <c r="B465" t="s">
        <v>390</v>
      </c>
    </row>
    <row r="466" spans="1:2" x14ac:dyDescent="0.3">
      <c r="A466">
        <v>3495</v>
      </c>
      <c r="B466" t="s">
        <v>391</v>
      </c>
    </row>
    <row r="467" spans="1:2" x14ac:dyDescent="0.3">
      <c r="A467">
        <v>3500</v>
      </c>
      <c r="B467" t="s">
        <v>392</v>
      </c>
    </row>
    <row r="468" spans="1:2" x14ac:dyDescent="0.3">
      <c r="A468">
        <v>3502</v>
      </c>
      <c r="B468" t="s">
        <v>393</v>
      </c>
    </row>
    <row r="469" spans="1:2" x14ac:dyDescent="0.3">
      <c r="A469">
        <v>3504</v>
      </c>
      <c r="B469" t="s">
        <v>394</v>
      </c>
    </row>
    <row r="470" spans="1:2" x14ac:dyDescent="0.3">
      <c r="A470">
        <v>3507</v>
      </c>
      <c r="B470" t="s">
        <v>395</v>
      </c>
    </row>
    <row r="471" spans="1:2" x14ac:dyDescent="0.3">
      <c r="A471">
        <v>3511</v>
      </c>
      <c r="B471" t="s">
        <v>396</v>
      </c>
    </row>
    <row r="472" spans="1:2" x14ac:dyDescent="0.3">
      <c r="A472">
        <v>3512</v>
      </c>
      <c r="B472" t="s">
        <v>397</v>
      </c>
    </row>
    <row r="473" spans="1:2" x14ac:dyDescent="0.3">
      <c r="A473">
        <v>3524</v>
      </c>
      <c r="B473" t="s">
        <v>398</v>
      </c>
    </row>
    <row r="474" spans="1:2" x14ac:dyDescent="0.3">
      <c r="A474">
        <v>3532</v>
      </c>
      <c r="B474" t="s">
        <v>399</v>
      </c>
    </row>
    <row r="475" spans="1:2" x14ac:dyDescent="0.3">
      <c r="A475">
        <v>3541</v>
      </c>
      <c r="B475" t="s">
        <v>400</v>
      </c>
    </row>
    <row r="476" spans="1:2" x14ac:dyDescent="0.3">
      <c r="A476">
        <v>3542</v>
      </c>
      <c r="B476" t="s">
        <v>401</v>
      </c>
    </row>
    <row r="477" spans="1:2" x14ac:dyDescent="0.3">
      <c r="A477">
        <v>3550</v>
      </c>
      <c r="B477" t="s">
        <v>402</v>
      </c>
    </row>
    <row r="478" spans="1:2" x14ac:dyDescent="0.3">
      <c r="A478">
        <v>3552</v>
      </c>
      <c r="B478" t="s">
        <v>403</v>
      </c>
    </row>
    <row r="479" spans="1:2" x14ac:dyDescent="0.3">
      <c r="A479">
        <v>3553</v>
      </c>
      <c r="B479" t="s">
        <v>404</v>
      </c>
    </row>
    <row r="480" spans="1:2" x14ac:dyDescent="0.3">
      <c r="A480">
        <v>3571</v>
      </c>
      <c r="B480" t="s">
        <v>405</v>
      </c>
    </row>
    <row r="481" spans="1:2" x14ac:dyDescent="0.3">
      <c r="A481">
        <v>3580</v>
      </c>
      <c r="B481" t="s">
        <v>406</v>
      </c>
    </row>
    <row r="482" spans="1:2" x14ac:dyDescent="0.3">
      <c r="A482">
        <v>3593</v>
      </c>
      <c r="B482" t="s">
        <v>407</v>
      </c>
    </row>
    <row r="483" spans="1:2" x14ac:dyDescent="0.3">
      <c r="A483">
        <v>3610</v>
      </c>
      <c r="B483" t="s">
        <v>408</v>
      </c>
    </row>
    <row r="484" spans="1:2" x14ac:dyDescent="0.3">
      <c r="A484">
        <v>3611</v>
      </c>
      <c r="B484" t="s">
        <v>409</v>
      </c>
    </row>
    <row r="485" spans="1:2" x14ac:dyDescent="0.3">
      <c r="A485">
        <v>3620</v>
      </c>
      <c r="B485" t="s">
        <v>410</v>
      </c>
    </row>
    <row r="486" spans="1:2" x14ac:dyDescent="0.3">
      <c r="A486">
        <v>3622</v>
      </c>
      <c r="B486" t="s">
        <v>411</v>
      </c>
    </row>
    <row r="487" spans="1:2" x14ac:dyDescent="0.3">
      <c r="A487">
        <v>3623</v>
      </c>
      <c r="B487" t="s">
        <v>412</v>
      </c>
    </row>
    <row r="488" spans="1:2" x14ac:dyDescent="0.3">
      <c r="A488">
        <v>3631</v>
      </c>
      <c r="B488" t="s">
        <v>413</v>
      </c>
    </row>
    <row r="489" spans="1:2" x14ac:dyDescent="0.3">
      <c r="A489">
        <v>3632</v>
      </c>
      <c r="B489" t="s">
        <v>414</v>
      </c>
    </row>
    <row r="490" spans="1:2" x14ac:dyDescent="0.3">
      <c r="A490">
        <v>3633</v>
      </c>
      <c r="B490" t="s">
        <v>415</v>
      </c>
    </row>
    <row r="491" spans="1:2" x14ac:dyDescent="0.3">
      <c r="A491">
        <v>3643</v>
      </c>
      <c r="B491" t="s">
        <v>416</v>
      </c>
    </row>
    <row r="492" spans="1:2" x14ac:dyDescent="0.3">
      <c r="A492">
        <v>3650</v>
      </c>
      <c r="B492" t="s">
        <v>417</v>
      </c>
    </row>
    <row r="493" spans="1:2" x14ac:dyDescent="0.3">
      <c r="A493">
        <v>3653</v>
      </c>
      <c r="B493" t="s">
        <v>418</v>
      </c>
    </row>
    <row r="494" spans="1:2" x14ac:dyDescent="0.3">
      <c r="A494">
        <v>3654</v>
      </c>
      <c r="B494" t="s">
        <v>419</v>
      </c>
    </row>
    <row r="495" spans="1:2" x14ac:dyDescent="0.3">
      <c r="A495">
        <v>3661</v>
      </c>
      <c r="B495" t="s">
        <v>420</v>
      </c>
    </row>
    <row r="496" spans="1:2" x14ac:dyDescent="0.3">
      <c r="A496">
        <v>3664</v>
      </c>
      <c r="B496" t="s">
        <v>421</v>
      </c>
    </row>
    <row r="497" spans="1:2" x14ac:dyDescent="0.3">
      <c r="A497">
        <v>3671</v>
      </c>
      <c r="B497" t="s">
        <v>422</v>
      </c>
    </row>
    <row r="498" spans="1:2" x14ac:dyDescent="0.3">
      <c r="A498">
        <v>3672</v>
      </c>
      <c r="B498" t="s">
        <v>423</v>
      </c>
    </row>
    <row r="499" spans="1:2" x14ac:dyDescent="0.3">
      <c r="A499">
        <v>3680</v>
      </c>
      <c r="B499" t="s">
        <v>424</v>
      </c>
    </row>
    <row r="500" spans="1:2" x14ac:dyDescent="0.3">
      <c r="A500">
        <v>3683</v>
      </c>
      <c r="B500" t="s">
        <v>425</v>
      </c>
    </row>
    <row r="501" spans="1:2" x14ac:dyDescent="0.3">
      <c r="A501">
        <v>3701</v>
      </c>
      <c r="B501" t="s">
        <v>426</v>
      </c>
    </row>
    <row r="502" spans="1:2" x14ac:dyDescent="0.3">
      <c r="A502">
        <v>3710</v>
      </c>
      <c r="B502" t="s">
        <v>427</v>
      </c>
    </row>
    <row r="503" spans="1:2" x14ac:dyDescent="0.3">
      <c r="A503">
        <v>3712</v>
      </c>
      <c r="B503" t="s">
        <v>428</v>
      </c>
    </row>
    <row r="504" spans="1:2" x14ac:dyDescent="0.3">
      <c r="A504">
        <v>3730</v>
      </c>
      <c r="B504" t="s">
        <v>429</v>
      </c>
    </row>
    <row r="505" spans="1:2" x14ac:dyDescent="0.3">
      <c r="A505">
        <v>3741</v>
      </c>
      <c r="B505" t="s">
        <v>430</v>
      </c>
    </row>
    <row r="506" spans="1:2" x14ac:dyDescent="0.3">
      <c r="A506">
        <v>3751</v>
      </c>
      <c r="B506" t="s">
        <v>431</v>
      </c>
    </row>
    <row r="507" spans="1:2" x14ac:dyDescent="0.3">
      <c r="A507">
        <v>3753</v>
      </c>
      <c r="B507" t="s">
        <v>432</v>
      </c>
    </row>
    <row r="508" spans="1:2" x14ac:dyDescent="0.3">
      <c r="A508">
        <v>3763</v>
      </c>
      <c r="B508" t="s">
        <v>433</v>
      </c>
    </row>
    <row r="509" spans="1:2" x14ac:dyDescent="0.3">
      <c r="A509">
        <v>3804</v>
      </c>
      <c r="B509" t="s">
        <v>434</v>
      </c>
    </row>
    <row r="510" spans="1:2" x14ac:dyDescent="0.3">
      <c r="A510">
        <v>3812</v>
      </c>
      <c r="B510" t="s">
        <v>435</v>
      </c>
    </row>
    <row r="511" spans="1:2" x14ac:dyDescent="0.3">
      <c r="A511">
        <v>3813</v>
      </c>
      <c r="B511" t="s">
        <v>436</v>
      </c>
    </row>
    <row r="512" spans="1:2" x14ac:dyDescent="0.3">
      <c r="A512">
        <v>3820</v>
      </c>
      <c r="B512" t="s">
        <v>437</v>
      </c>
    </row>
    <row r="513" spans="1:2" x14ac:dyDescent="0.3">
      <c r="A513">
        <v>3830</v>
      </c>
      <c r="B513" t="s">
        <v>438</v>
      </c>
    </row>
    <row r="514" spans="1:2" x14ac:dyDescent="0.3">
      <c r="A514">
        <v>3834</v>
      </c>
      <c r="B514" t="s">
        <v>439</v>
      </c>
    </row>
    <row r="515" spans="1:2" x14ac:dyDescent="0.3">
      <c r="A515">
        <v>3843</v>
      </c>
      <c r="B515" t="s">
        <v>440</v>
      </c>
    </row>
    <row r="516" spans="1:2" x14ac:dyDescent="0.3">
      <c r="A516">
        <v>3852</v>
      </c>
      <c r="B516" t="s">
        <v>441</v>
      </c>
    </row>
    <row r="517" spans="1:2" x14ac:dyDescent="0.3">
      <c r="A517">
        <v>3860</v>
      </c>
      <c r="B517" t="s">
        <v>442</v>
      </c>
    </row>
    <row r="518" spans="1:2" x14ac:dyDescent="0.3">
      <c r="A518">
        <v>3871</v>
      </c>
      <c r="B518" t="s">
        <v>443</v>
      </c>
    </row>
    <row r="519" spans="1:2" x14ac:dyDescent="0.3">
      <c r="A519">
        <v>3874</v>
      </c>
      <c r="B519" t="s">
        <v>444</v>
      </c>
    </row>
    <row r="520" spans="1:2" x14ac:dyDescent="0.3">
      <c r="A520">
        <v>3900</v>
      </c>
      <c r="B520" t="s">
        <v>445</v>
      </c>
    </row>
    <row r="521" spans="1:2" x14ac:dyDescent="0.3">
      <c r="A521">
        <v>3902</v>
      </c>
      <c r="B521" t="s">
        <v>446</v>
      </c>
    </row>
    <row r="522" spans="1:2" x14ac:dyDescent="0.3">
      <c r="A522">
        <v>3903</v>
      </c>
      <c r="B522" t="s">
        <v>447</v>
      </c>
    </row>
    <row r="523" spans="1:2" x14ac:dyDescent="0.3">
      <c r="A523">
        <v>3910</v>
      </c>
      <c r="B523" t="s">
        <v>448</v>
      </c>
    </row>
    <row r="524" spans="1:2" x14ac:dyDescent="0.3">
      <c r="A524">
        <v>3911</v>
      </c>
      <c r="B524" t="s">
        <v>449</v>
      </c>
    </row>
    <row r="525" spans="1:2" x14ac:dyDescent="0.3">
      <c r="A525">
        <v>3920</v>
      </c>
      <c r="B525" t="s">
        <v>450</v>
      </c>
    </row>
    <row r="526" spans="1:2" x14ac:dyDescent="0.3">
      <c r="A526">
        <v>3925</v>
      </c>
      <c r="B526" t="s">
        <v>451</v>
      </c>
    </row>
    <row r="527" spans="1:2" x14ac:dyDescent="0.3">
      <c r="A527">
        <v>3931</v>
      </c>
      <c r="B527" t="s">
        <v>452</v>
      </c>
    </row>
    <row r="528" spans="1:2" x14ac:dyDescent="0.3">
      <c r="A528">
        <v>3943</v>
      </c>
      <c r="B528" t="s">
        <v>453</v>
      </c>
    </row>
    <row r="529" spans="1:2" x14ac:dyDescent="0.3">
      <c r="A529">
        <v>3950</v>
      </c>
      <c r="B529" t="s">
        <v>454</v>
      </c>
    </row>
    <row r="530" spans="1:2" x14ac:dyDescent="0.3">
      <c r="A530">
        <v>3970</v>
      </c>
      <c r="B530" t="s">
        <v>455</v>
      </c>
    </row>
    <row r="531" spans="1:2" x14ac:dyDescent="0.3">
      <c r="A531">
        <v>3972</v>
      </c>
      <c r="B531" t="s">
        <v>456</v>
      </c>
    </row>
    <row r="532" spans="1:2" x14ac:dyDescent="0.3">
      <c r="A532">
        <v>4010</v>
      </c>
      <c r="B532" t="s">
        <v>457</v>
      </c>
    </row>
    <row r="533" spans="1:2" x14ac:dyDescent="0.3">
      <c r="A533">
        <v>4013</v>
      </c>
      <c r="B533" t="s">
        <v>457</v>
      </c>
    </row>
    <row r="534" spans="1:2" x14ac:dyDescent="0.3">
      <c r="A534">
        <v>4014</v>
      </c>
      <c r="B534" t="s">
        <v>457</v>
      </c>
    </row>
    <row r="535" spans="1:2" x14ac:dyDescent="0.3">
      <c r="A535">
        <v>4015</v>
      </c>
      <c r="B535" t="s">
        <v>457</v>
      </c>
    </row>
    <row r="536" spans="1:2" x14ac:dyDescent="0.3">
      <c r="A536">
        <v>4017</v>
      </c>
      <c r="B536" t="s">
        <v>457</v>
      </c>
    </row>
    <row r="537" spans="1:2" x14ac:dyDescent="0.3">
      <c r="A537">
        <v>4018</v>
      </c>
      <c r="B537" t="s">
        <v>457</v>
      </c>
    </row>
    <row r="538" spans="1:2" x14ac:dyDescent="0.3">
      <c r="A538">
        <v>4020</v>
      </c>
      <c r="B538" t="s">
        <v>457</v>
      </c>
    </row>
    <row r="539" spans="1:2" x14ac:dyDescent="0.3">
      <c r="A539">
        <v>4021</v>
      </c>
      <c r="B539" t="s">
        <v>457</v>
      </c>
    </row>
    <row r="540" spans="1:2" x14ac:dyDescent="0.3">
      <c r="A540">
        <v>5021</v>
      </c>
      <c r="B540" t="s">
        <v>458</v>
      </c>
    </row>
    <row r="541" spans="1:2" x14ac:dyDescent="0.3">
      <c r="A541">
        <v>6021</v>
      </c>
      <c r="B541" t="s">
        <v>459</v>
      </c>
    </row>
    <row r="542" spans="1:2" x14ac:dyDescent="0.3">
      <c r="A542">
        <v>7001</v>
      </c>
      <c r="B542" t="s">
        <v>460</v>
      </c>
    </row>
    <row r="543" spans="1:2" x14ac:dyDescent="0.3">
      <c r="A543">
        <v>8021</v>
      </c>
      <c r="B543" t="s">
        <v>461</v>
      </c>
    </row>
    <row r="544" spans="1:2" x14ac:dyDescent="0.3">
      <c r="A544">
        <v>9021</v>
      </c>
      <c r="B544" t="s">
        <v>462</v>
      </c>
    </row>
    <row r="545" spans="1:2" x14ac:dyDescent="0.3">
      <c r="A545">
        <v>4022</v>
      </c>
      <c r="B545" t="s">
        <v>457</v>
      </c>
    </row>
    <row r="546" spans="1:2" x14ac:dyDescent="0.3">
      <c r="A546">
        <v>4023</v>
      </c>
      <c r="B546" t="s">
        <v>457</v>
      </c>
    </row>
    <row r="547" spans="1:2" x14ac:dyDescent="0.3">
      <c r="A547">
        <v>4024</v>
      </c>
      <c r="B547" t="s">
        <v>457</v>
      </c>
    </row>
    <row r="548" spans="1:2" x14ac:dyDescent="0.3">
      <c r="A548">
        <v>4025</v>
      </c>
      <c r="B548" t="s">
        <v>457</v>
      </c>
    </row>
    <row r="549" spans="1:2" x14ac:dyDescent="0.3">
      <c r="A549">
        <v>4026</v>
      </c>
      <c r="B549" t="s">
        <v>457</v>
      </c>
    </row>
    <row r="550" spans="1:2" x14ac:dyDescent="0.3">
      <c r="A550">
        <v>4029</v>
      </c>
      <c r="B550" t="s">
        <v>457</v>
      </c>
    </row>
    <row r="551" spans="1:2" x14ac:dyDescent="0.3">
      <c r="A551">
        <v>4030</v>
      </c>
      <c r="B551" t="s">
        <v>457</v>
      </c>
    </row>
    <row r="552" spans="1:2" x14ac:dyDescent="0.3">
      <c r="A552">
        <v>4033</v>
      </c>
      <c r="B552" t="s">
        <v>463</v>
      </c>
    </row>
    <row r="553" spans="1:2" x14ac:dyDescent="0.3">
      <c r="A553">
        <v>4034</v>
      </c>
      <c r="B553" t="s">
        <v>457</v>
      </c>
    </row>
    <row r="554" spans="1:2" x14ac:dyDescent="0.3">
      <c r="A554">
        <v>4040</v>
      </c>
      <c r="B554" t="s">
        <v>457</v>
      </c>
    </row>
    <row r="555" spans="1:2" x14ac:dyDescent="0.3">
      <c r="A555">
        <v>4043</v>
      </c>
      <c r="B555" t="s">
        <v>464</v>
      </c>
    </row>
    <row r="556" spans="1:2" x14ac:dyDescent="0.3">
      <c r="A556">
        <v>4044</v>
      </c>
      <c r="B556" t="s">
        <v>457</v>
      </c>
    </row>
    <row r="557" spans="1:2" x14ac:dyDescent="0.3">
      <c r="A557">
        <v>4045</v>
      </c>
      <c r="B557" t="s">
        <v>465</v>
      </c>
    </row>
    <row r="558" spans="1:2" x14ac:dyDescent="0.3">
      <c r="A558">
        <v>4046</v>
      </c>
      <c r="B558" t="s">
        <v>457</v>
      </c>
    </row>
    <row r="559" spans="1:2" x14ac:dyDescent="0.3">
      <c r="A559">
        <v>4048</v>
      </c>
      <c r="B559" t="s">
        <v>466</v>
      </c>
    </row>
    <row r="560" spans="1:2" x14ac:dyDescent="0.3">
      <c r="A560">
        <v>4050</v>
      </c>
      <c r="B560" t="s">
        <v>467</v>
      </c>
    </row>
    <row r="561" spans="1:2" x14ac:dyDescent="0.3">
      <c r="A561">
        <v>4051</v>
      </c>
      <c r="B561" t="s">
        <v>468</v>
      </c>
    </row>
    <row r="562" spans="1:2" x14ac:dyDescent="0.3">
      <c r="A562">
        <v>4052</v>
      </c>
      <c r="B562" t="s">
        <v>469</v>
      </c>
    </row>
    <row r="563" spans="1:2" x14ac:dyDescent="0.3">
      <c r="A563">
        <v>4053</v>
      </c>
      <c r="B563" t="s">
        <v>470</v>
      </c>
    </row>
    <row r="564" spans="1:2" x14ac:dyDescent="0.3">
      <c r="A564">
        <v>4059</v>
      </c>
      <c r="B564" t="s">
        <v>471</v>
      </c>
    </row>
    <row r="565" spans="1:2" x14ac:dyDescent="0.3">
      <c r="A565">
        <v>4060</v>
      </c>
      <c r="B565" t="s">
        <v>471</v>
      </c>
    </row>
    <row r="566" spans="1:2" x14ac:dyDescent="0.3">
      <c r="A566">
        <v>4061</v>
      </c>
      <c r="B566" t="s">
        <v>472</v>
      </c>
    </row>
    <row r="567" spans="1:2" x14ac:dyDescent="0.3">
      <c r="A567">
        <v>4062</v>
      </c>
      <c r="B567" t="s">
        <v>473</v>
      </c>
    </row>
    <row r="568" spans="1:2" x14ac:dyDescent="0.3">
      <c r="A568">
        <v>4063</v>
      </c>
      <c r="B568" t="s">
        <v>474</v>
      </c>
    </row>
    <row r="569" spans="1:2" x14ac:dyDescent="0.3">
      <c r="A569">
        <v>4064</v>
      </c>
      <c r="B569" t="s">
        <v>475</v>
      </c>
    </row>
    <row r="570" spans="1:2" x14ac:dyDescent="0.3">
      <c r="A570">
        <v>4066</v>
      </c>
      <c r="B570" t="s">
        <v>472</v>
      </c>
    </row>
    <row r="571" spans="1:2" x14ac:dyDescent="0.3">
      <c r="A571">
        <v>4069</v>
      </c>
      <c r="B571" t="s">
        <v>471</v>
      </c>
    </row>
    <row r="572" spans="1:2" x14ac:dyDescent="0.3">
      <c r="A572">
        <v>4070</v>
      </c>
      <c r="B572" t="s">
        <v>476</v>
      </c>
    </row>
    <row r="573" spans="1:2" x14ac:dyDescent="0.3">
      <c r="A573">
        <v>4072</v>
      </c>
      <c r="B573" t="s">
        <v>477</v>
      </c>
    </row>
    <row r="574" spans="1:2" x14ac:dyDescent="0.3">
      <c r="A574">
        <v>4073</v>
      </c>
      <c r="B574" t="s">
        <v>478</v>
      </c>
    </row>
    <row r="575" spans="1:2" x14ac:dyDescent="0.3">
      <c r="A575">
        <v>4081</v>
      </c>
      <c r="B575" t="s">
        <v>479</v>
      </c>
    </row>
    <row r="576" spans="1:2" x14ac:dyDescent="0.3">
      <c r="A576">
        <v>4082</v>
      </c>
      <c r="B576" t="s">
        <v>480</v>
      </c>
    </row>
    <row r="577" spans="1:2" x14ac:dyDescent="0.3">
      <c r="A577">
        <v>4083</v>
      </c>
      <c r="B577" t="s">
        <v>481</v>
      </c>
    </row>
    <row r="578" spans="1:2" x14ac:dyDescent="0.3">
      <c r="A578">
        <v>4084</v>
      </c>
      <c r="B578" t="s">
        <v>482</v>
      </c>
    </row>
    <row r="579" spans="1:2" x14ac:dyDescent="0.3">
      <c r="A579">
        <v>4085</v>
      </c>
      <c r="B579" t="s">
        <v>483</v>
      </c>
    </row>
    <row r="580" spans="1:2" x14ac:dyDescent="0.3">
      <c r="A580">
        <v>4090</v>
      </c>
      <c r="B580" t="s">
        <v>484</v>
      </c>
    </row>
    <row r="581" spans="1:2" x14ac:dyDescent="0.3">
      <c r="A581">
        <v>4092</v>
      </c>
      <c r="B581" t="s">
        <v>485</v>
      </c>
    </row>
    <row r="582" spans="1:2" x14ac:dyDescent="0.3">
      <c r="A582">
        <v>4100</v>
      </c>
      <c r="B582" t="s">
        <v>486</v>
      </c>
    </row>
    <row r="583" spans="1:2" x14ac:dyDescent="0.3">
      <c r="A583">
        <v>4101</v>
      </c>
      <c r="B583" t="s">
        <v>487</v>
      </c>
    </row>
    <row r="584" spans="1:2" x14ac:dyDescent="0.3">
      <c r="A584">
        <v>4111</v>
      </c>
      <c r="B584" t="s">
        <v>488</v>
      </c>
    </row>
    <row r="585" spans="1:2" x14ac:dyDescent="0.3">
      <c r="A585">
        <v>4113</v>
      </c>
      <c r="B585" t="s">
        <v>489</v>
      </c>
    </row>
    <row r="586" spans="1:2" x14ac:dyDescent="0.3">
      <c r="A586">
        <v>4120</v>
      </c>
      <c r="B586" t="s">
        <v>490</v>
      </c>
    </row>
    <row r="587" spans="1:2" x14ac:dyDescent="0.3">
      <c r="A587">
        <v>4121</v>
      </c>
      <c r="B587" t="s">
        <v>491</v>
      </c>
    </row>
    <row r="588" spans="1:2" x14ac:dyDescent="0.3">
      <c r="A588">
        <v>4132</v>
      </c>
      <c r="B588" t="s">
        <v>492</v>
      </c>
    </row>
    <row r="589" spans="1:2" x14ac:dyDescent="0.3">
      <c r="A589">
        <v>4142</v>
      </c>
      <c r="B589" t="s">
        <v>493</v>
      </c>
    </row>
    <row r="590" spans="1:2" x14ac:dyDescent="0.3">
      <c r="A590">
        <v>4143</v>
      </c>
      <c r="B590" t="s">
        <v>494</v>
      </c>
    </row>
    <row r="591" spans="1:2" x14ac:dyDescent="0.3">
      <c r="A591">
        <v>4144</v>
      </c>
      <c r="B591" t="s">
        <v>495</v>
      </c>
    </row>
    <row r="592" spans="1:2" x14ac:dyDescent="0.3">
      <c r="A592">
        <v>4150</v>
      </c>
      <c r="B592" t="s">
        <v>496</v>
      </c>
    </row>
    <row r="593" spans="1:2" x14ac:dyDescent="0.3">
      <c r="A593">
        <v>4153</v>
      </c>
      <c r="B593" t="s">
        <v>497</v>
      </c>
    </row>
    <row r="594" spans="1:2" x14ac:dyDescent="0.3">
      <c r="A594">
        <v>4160</v>
      </c>
      <c r="B594" t="s">
        <v>498</v>
      </c>
    </row>
    <row r="595" spans="1:2" x14ac:dyDescent="0.3">
      <c r="A595">
        <v>4161</v>
      </c>
      <c r="B595" t="s">
        <v>499</v>
      </c>
    </row>
    <row r="596" spans="1:2" x14ac:dyDescent="0.3">
      <c r="A596">
        <v>4170</v>
      </c>
      <c r="B596" t="s">
        <v>500</v>
      </c>
    </row>
    <row r="597" spans="1:2" x14ac:dyDescent="0.3">
      <c r="A597">
        <v>4171</v>
      </c>
      <c r="B597" t="s">
        <v>501</v>
      </c>
    </row>
    <row r="598" spans="1:2" x14ac:dyDescent="0.3">
      <c r="A598">
        <v>4175</v>
      </c>
      <c r="B598" t="s">
        <v>502</v>
      </c>
    </row>
    <row r="599" spans="1:2" x14ac:dyDescent="0.3">
      <c r="A599">
        <v>4180</v>
      </c>
      <c r="B599" t="s">
        <v>503</v>
      </c>
    </row>
    <row r="600" spans="1:2" x14ac:dyDescent="0.3">
      <c r="A600">
        <v>4181</v>
      </c>
      <c r="B600" t="s">
        <v>504</v>
      </c>
    </row>
    <row r="601" spans="1:2" x14ac:dyDescent="0.3">
      <c r="A601">
        <v>4190</v>
      </c>
      <c r="B601" t="s">
        <v>505</v>
      </c>
    </row>
    <row r="602" spans="1:2" x14ac:dyDescent="0.3">
      <c r="A602">
        <v>4192</v>
      </c>
      <c r="B602" t="s">
        <v>506</v>
      </c>
    </row>
    <row r="603" spans="1:2" x14ac:dyDescent="0.3">
      <c r="A603">
        <v>4193</v>
      </c>
      <c r="B603" t="s">
        <v>507</v>
      </c>
    </row>
    <row r="604" spans="1:2" x14ac:dyDescent="0.3">
      <c r="A604">
        <v>4201</v>
      </c>
      <c r="B604" t="s">
        <v>508</v>
      </c>
    </row>
    <row r="605" spans="1:2" x14ac:dyDescent="0.3">
      <c r="A605">
        <v>4202</v>
      </c>
      <c r="B605" t="s">
        <v>509</v>
      </c>
    </row>
    <row r="606" spans="1:2" x14ac:dyDescent="0.3">
      <c r="A606">
        <v>4203</v>
      </c>
      <c r="B606" t="s">
        <v>510</v>
      </c>
    </row>
    <row r="607" spans="1:2" x14ac:dyDescent="0.3">
      <c r="A607">
        <v>4210</v>
      </c>
      <c r="B607" t="s">
        <v>511</v>
      </c>
    </row>
    <row r="608" spans="1:2" x14ac:dyDescent="0.3">
      <c r="A608">
        <v>4211</v>
      </c>
      <c r="B608" t="s">
        <v>512</v>
      </c>
    </row>
    <row r="609" spans="1:2" x14ac:dyDescent="0.3">
      <c r="A609">
        <v>4212</v>
      </c>
      <c r="B609" t="s">
        <v>513</v>
      </c>
    </row>
    <row r="610" spans="1:2" x14ac:dyDescent="0.3">
      <c r="A610">
        <v>4221</v>
      </c>
      <c r="B610" t="s">
        <v>514</v>
      </c>
    </row>
    <row r="611" spans="1:2" x14ac:dyDescent="0.3">
      <c r="A611">
        <v>4222</v>
      </c>
      <c r="B611" t="s">
        <v>515</v>
      </c>
    </row>
    <row r="612" spans="1:2" x14ac:dyDescent="0.3">
      <c r="A612">
        <v>4223</v>
      </c>
      <c r="B612" t="s">
        <v>516</v>
      </c>
    </row>
    <row r="613" spans="1:2" x14ac:dyDescent="0.3">
      <c r="A613">
        <v>4224</v>
      </c>
      <c r="B613" t="s">
        <v>517</v>
      </c>
    </row>
    <row r="614" spans="1:2" x14ac:dyDescent="0.3">
      <c r="A614">
        <v>4230</v>
      </c>
      <c r="B614" t="s">
        <v>518</v>
      </c>
    </row>
    <row r="615" spans="1:2" x14ac:dyDescent="0.3">
      <c r="A615">
        <v>4232</v>
      </c>
      <c r="B615" t="s">
        <v>519</v>
      </c>
    </row>
    <row r="616" spans="1:2" x14ac:dyDescent="0.3">
      <c r="A616">
        <v>4240</v>
      </c>
      <c r="B616" t="s">
        <v>520</v>
      </c>
    </row>
    <row r="617" spans="1:2" x14ac:dyDescent="0.3">
      <c r="A617">
        <v>4242</v>
      </c>
      <c r="B617" t="s">
        <v>521</v>
      </c>
    </row>
    <row r="618" spans="1:2" x14ac:dyDescent="0.3">
      <c r="A618">
        <v>4251</v>
      </c>
      <c r="B618" t="s">
        <v>522</v>
      </c>
    </row>
    <row r="619" spans="1:2" x14ac:dyDescent="0.3">
      <c r="A619">
        <v>4261</v>
      </c>
      <c r="B619" t="s">
        <v>523</v>
      </c>
    </row>
    <row r="620" spans="1:2" x14ac:dyDescent="0.3">
      <c r="A620">
        <v>4263</v>
      </c>
      <c r="B620" t="s">
        <v>524</v>
      </c>
    </row>
    <row r="621" spans="1:2" x14ac:dyDescent="0.3">
      <c r="A621">
        <v>4273</v>
      </c>
      <c r="B621" t="s">
        <v>525</v>
      </c>
    </row>
    <row r="622" spans="1:2" x14ac:dyDescent="0.3">
      <c r="A622">
        <v>4280</v>
      </c>
      <c r="B622" t="s">
        <v>526</v>
      </c>
    </row>
    <row r="623" spans="1:2" x14ac:dyDescent="0.3">
      <c r="A623">
        <v>4283</v>
      </c>
      <c r="B623" t="s">
        <v>527</v>
      </c>
    </row>
    <row r="624" spans="1:2" x14ac:dyDescent="0.3">
      <c r="A624">
        <v>4291</v>
      </c>
      <c r="B624" t="s">
        <v>528</v>
      </c>
    </row>
    <row r="625" spans="1:2" x14ac:dyDescent="0.3">
      <c r="A625">
        <v>4293</v>
      </c>
      <c r="B625" t="s">
        <v>529</v>
      </c>
    </row>
    <row r="626" spans="1:2" x14ac:dyDescent="0.3">
      <c r="A626">
        <v>4300</v>
      </c>
      <c r="B626" t="s">
        <v>530</v>
      </c>
    </row>
    <row r="627" spans="1:2" x14ac:dyDescent="0.3">
      <c r="A627">
        <v>4310</v>
      </c>
      <c r="B627" t="s">
        <v>531</v>
      </c>
    </row>
    <row r="628" spans="1:2" x14ac:dyDescent="0.3">
      <c r="A628">
        <v>4311</v>
      </c>
      <c r="B628" t="s">
        <v>532</v>
      </c>
    </row>
    <row r="629" spans="1:2" x14ac:dyDescent="0.3">
      <c r="A629">
        <v>4312</v>
      </c>
      <c r="B629" t="s">
        <v>533</v>
      </c>
    </row>
    <row r="630" spans="1:2" x14ac:dyDescent="0.3">
      <c r="A630">
        <v>4313</v>
      </c>
      <c r="B630" t="s">
        <v>531</v>
      </c>
    </row>
    <row r="631" spans="1:2" x14ac:dyDescent="0.3">
      <c r="A631">
        <v>4320</v>
      </c>
      <c r="B631" t="s">
        <v>534</v>
      </c>
    </row>
    <row r="632" spans="1:2" x14ac:dyDescent="0.3">
      <c r="A632">
        <v>4331</v>
      </c>
      <c r="B632" t="s">
        <v>535</v>
      </c>
    </row>
    <row r="633" spans="1:2" x14ac:dyDescent="0.3">
      <c r="A633">
        <v>4342</v>
      </c>
      <c r="B633" t="s">
        <v>536</v>
      </c>
    </row>
    <row r="634" spans="1:2" x14ac:dyDescent="0.3">
      <c r="A634">
        <v>4343</v>
      </c>
      <c r="B634" t="s">
        <v>537</v>
      </c>
    </row>
    <row r="635" spans="1:2" x14ac:dyDescent="0.3">
      <c r="A635">
        <v>4351</v>
      </c>
      <c r="B635" t="s">
        <v>538</v>
      </c>
    </row>
    <row r="636" spans="1:2" x14ac:dyDescent="0.3">
      <c r="A636">
        <v>4360</v>
      </c>
      <c r="B636" t="s">
        <v>539</v>
      </c>
    </row>
    <row r="637" spans="1:2" x14ac:dyDescent="0.3">
      <c r="A637">
        <v>4362</v>
      </c>
      <c r="B637" t="s">
        <v>540</v>
      </c>
    </row>
    <row r="638" spans="1:2" x14ac:dyDescent="0.3">
      <c r="A638">
        <v>4363</v>
      </c>
      <c r="B638" t="s">
        <v>541</v>
      </c>
    </row>
    <row r="639" spans="1:2" x14ac:dyDescent="0.3">
      <c r="A639">
        <v>4372</v>
      </c>
      <c r="B639" t="s">
        <v>542</v>
      </c>
    </row>
    <row r="640" spans="1:2" x14ac:dyDescent="0.3">
      <c r="A640">
        <v>4391</v>
      </c>
      <c r="B640" t="s">
        <v>543</v>
      </c>
    </row>
    <row r="641" spans="1:2" x14ac:dyDescent="0.3">
      <c r="A641">
        <v>4400</v>
      </c>
      <c r="B641" t="s">
        <v>544</v>
      </c>
    </row>
    <row r="642" spans="1:2" x14ac:dyDescent="0.3">
      <c r="A642">
        <v>4402</v>
      </c>
      <c r="B642" t="s">
        <v>544</v>
      </c>
    </row>
    <row r="643" spans="1:2" x14ac:dyDescent="0.3">
      <c r="A643">
        <v>4403</v>
      </c>
      <c r="B643" t="s">
        <v>544</v>
      </c>
    </row>
    <row r="644" spans="1:2" x14ac:dyDescent="0.3">
      <c r="A644">
        <v>4404</v>
      </c>
      <c r="B644" t="s">
        <v>544</v>
      </c>
    </row>
    <row r="645" spans="1:2" x14ac:dyDescent="0.3">
      <c r="A645">
        <v>4405</v>
      </c>
      <c r="B645" t="s">
        <v>545</v>
      </c>
    </row>
    <row r="646" spans="1:2" x14ac:dyDescent="0.3">
      <c r="A646">
        <v>4406</v>
      </c>
      <c r="B646" t="s">
        <v>544</v>
      </c>
    </row>
    <row r="647" spans="1:2" x14ac:dyDescent="0.3">
      <c r="A647">
        <v>4407</v>
      </c>
      <c r="B647" t="s">
        <v>546</v>
      </c>
    </row>
    <row r="648" spans="1:2" x14ac:dyDescent="0.3">
      <c r="A648">
        <v>4411</v>
      </c>
      <c r="B648" t="s">
        <v>547</v>
      </c>
    </row>
    <row r="649" spans="1:2" x14ac:dyDescent="0.3">
      <c r="A649">
        <v>4431</v>
      </c>
      <c r="B649" t="s">
        <v>548</v>
      </c>
    </row>
    <row r="650" spans="1:2" x14ac:dyDescent="0.3">
      <c r="A650">
        <v>4442</v>
      </c>
      <c r="B650" t="s">
        <v>549</v>
      </c>
    </row>
    <row r="651" spans="1:2" x14ac:dyDescent="0.3">
      <c r="A651">
        <v>4443</v>
      </c>
      <c r="B651" t="s">
        <v>550</v>
      </c>
    </row>
    <row r="652" spans="1:2" x14ac:dyDescent="0.3">
      <c r="A652">
        <v>4451</v>
      </c>
      <c r="B652" t="s">
        <v>551</v>
      </c>
    </row>
    <row r="653" spans="1:2" x14ac:dyDescent="0.3">
      <c r="A653">
        <v>4452</v>
      </c>
      <c r="B653" t="s">
        <v>552</v>
      </c>
    </row>
    <row r="654" spans="1:2" x14ac:dyDescent="0.3">
      <c r="A654">
        <v>4463</v>
      </c>
      <c r="B654" t="s">
        <v>553</v>
      </c>
    </row>
    <row r="655" spans="1:2" x14ac:dyDescent="0.3">
      <c r="A655">
        <v>4470</v>
      </c>
      <c r="B655" t="s">
        <v>554</v>
      </c>
    </row>
    <row r="656" spans="1:2" x14ac:dyDescent="0.3">
      <c r="A656">
        <v>4481</v>
      </c>
      <c r="B656" t="s">
        <v>555</v>
      </c>
    </row>
    <row r="657" spans="1:2" x14ac:dyDescent="0.3">
      <c r="A657">
        <v>4482</v>
      </c>
      <c r="B657" t="s">
        <v>556</v>
      </c>
    </row>
    <row r="658" spans="1:2" x14ac:dyDescent="0.3">
      <c r="A658">
        <v>4484</v>
      </c>
      <c r="B658" t="s">
        <v>557</v>
      </c>
    </row>
    <row r="659" spans="1:2" x14ac:dyDescent="0.3">
      <c r="A659">
        <v>4490</v>
      </c>
      <c r="B659" t="s">
        <v>558</v>
      </c>
    </row>
    <row r="660" spans="1:2" x14ac:dyDescent="0.3">
      <c r="A660">
        <v>4491</v>
      </c>
      <c r="B660" t="s">
        <v>559</v>
      </c>
    </row>
    <row r="661" spans="1:2" x14ac:dyDescent="0.3">
      <c r="A661">
        <v>4493</v>
      </c>
      <c r="B661" t="s">
        <v>560</v>
      </c>
    </row>
    <row r="662" spans="1:2" x14ac:dyDescent="0.3">
      <c r="A662">
        <v>4501</v>
      </c>
      <c r="B662" t="s">
        <v>561</v>
      </c>
    </row>
    <row r="663" spans="1:2" x14ac:dyDescent="0.3">
      <c r="A663">
        <v>4502</v>
      </c>
      <c r="B663" t="s">
        <v>562</v>
      </c>
    </row>
    <row r="664" spans="1:2" x14ac:dyDescent="0.3">
      <c r="A664">
        <v>4522</v>
      </c>
      <c r="B664" t="s">
        <v>563</v>
      </c>
    </row>
    <row r="665" spans="1:2" x14ac:dyDescent="0.3">
      <c r="A665">
        <v>4523</v>
      </c>
      <c r="B665" t="s">
        <v>564</v>
      </c>
    </row>
    <row r="666" spans="1:2" x14ac:dyDescent="0.3">
      <c r="A666">
        <v>4531</v>
      </c>
      <c r="B666" t="s">
        <v>565</v>
      </c>
    </row>
    <row r="667" spans="1:2" x14ac:dyDescent="0.3">
      <c r="A667">
        <v>4540</v>
      </c>
      <c r="B667" t="s">
        <v>566</v>
      </c>
    </row>
    <row r="668" spans="1:2" x14ac:dyDescent="0.3">
      <c r="A668">
        <v>4550</v>
      </c>
      <c r="B668" t="s">
        <v>567</v>
      </c>
    </row>
    <row r="669" spans="1:2" x14ac:dyDescent="0.3">
      <c r="A669">
        <v>4551</v>
      </c>
      <c r="B669" t="s">
        <v>568</v>
      </c>
    </row>
    <row r="670" spans="1:2" x14ac:dyDescent="0.3">
      <c r="A670">
        <v>4552</v>
      </c>
      <c r="B670" t="s">
        <v>569</v>
      </c>
    </row>
    <row r="671" spans="1:2" x14ac:dyDescent="0.3">
      <c r="A671">
        <v>4553</v>
      </c>
      <c r="B671" t="s">
        <v>570</v>
      </c>
    </row>
    <row r="672" spans="1:2" x14ac:dyDescent="0.3">
      <c r="A672">
        <v>4560</v>
      </c>
      <c r="B672" t="s">
        <v>571</v>
      </c>
    </row>
    <row r="673" spans="1:2" x14ac:dyDescent="0.3">
      <c r="A673">
        <v>4562</v>
      </c>
      <c r="B673" t="s">
        <v>572</v>
      </c>
    </row>
    <row r="674" spans="1:2" x14ac:dyDescent="0.3">
      <c r="A674">
        <v>4563</v>
      </c>
      <c r="B674" t="s">
        <v>573</v>
      </c>
    </row>
    <row r="675" spans="1:2" x14ac:dyDescent="0.3">
      <c r="A675">
        <v>4564</v>
      </c>
      <c r="B675" t="s">
        <v>574</v>
      </c>
    </row>
    <row r="676" spans="1:2" x14ac:dyDescent="0.3">
      <c r="A676">
        <v>4571</v>
      </c>
      <c r="B676" t="s">
        <v>575</v>
      </c>
    </row>
    <row r="677" spans="1:2" x14ac:dyDescent="0.3">
      <c r="A677">
        <v>4572</v>
      </c>
      <c r="B677" t="s">
        <v>576</v>
      </c>
    </row>
    <row r="678" spans="1:2" x14ac:dyDescent="0.3">
      <c r="A678">
        <v>4573</v>
      </c>
      <c r="B678" t="s">
        <v>577</v>
      </c>
    </row>
    <row r="679" spans="1:2" x14ac:dyDescent="0.3">
      <c r="A679">
        <v>4575</v>
      </c>
      <c r="B679" t="s">
        <v>578</v>
      </c>
    </row>
    <row r="680" spans="1:2" x14ac:dyDescent="0.3">
      <c r="A680">
        <v>4580</v>
      </c>
      <c r="B680" t="s">
        <v>579</v>
      </c>
    </row>
    <row r="681" spans="1:2" x14ac:dyDescent="0.3">
      <c r="A681">
        <v>4582</v>
      </c>
      <c r="B681" t="s">
        <v>580</v>
      </c>
    </row>
    <row r="682" spans="1:2" x14ac:dyDescent="0.3">
      <c r="A682">
        <v>4591</v>
      </c>
      <c r="B682" t="s">
        <v>581</v>
      </c>
    </row>
    <row r="683" spans="1:2" x14ac:dyDescent="0.3">
      <c r="A683">
        <v>4594</v>
      </c>
      <c r="B683" t="s">
        <v>582</v>
      </c>
    </row>
    <row r="684" spans="1:2" x14ac:dyDescent="0.3">
      <c r="A684">
        <v>4600</v>
      </c>
      <c r="B684" t="s">
        <v>583</v>
      </c>
    </row>
    <row r="685" spans="1:2" x14ac:dyDescent="0.3">
      <c r="A685">
        <v>4601</v>
      </c>
      <c r="B685" t="s">
        <v>583</v>
      </c>
    </row>
    <row r="686" spans="1:2" x14ac:dyDescent="0.3">
      <c r="A686">
        <v>4603</v>
      </c>
      <c r="B686" t="s">
        <v>583</v>
      </c>
    </row>
    <row r="687" spans="1:2" x14ac:dyDescent="0.3">
      <c r="A687">
        <v>4604</v>
      </c>
      <c r="B687" t="s">
        <v>583</v>
      </c>
    </row>
    <row r="688" spans="1:2" x14ac:dyDescent="0.3">
      <c r="A688">
        <v>4605</v>
      </c>
      <c r="B688" t="s">
        <v>583</v>
      </c>
    </row>
    <row r="689" spans="1:2" x14ac:dyDescent="0.3">
      <c r="A689">
        <v>4606</v>
      </c>
      <c r="B689" t="s">
        <v>583</v>
      </c>
    </row>
    <row r="690" spans="1:2" x14ac:dyDescent="0.3">
      <c r="A690">
        <v>4609</v>
      </c>
      <c r="B690" t="s">
        <v>584</v>
      </c>
    </row>
    <row r="691" spans="1:2" x14ac:dyDescent="0.3">
      <c r="A691">
        <v>4611</v>
      </c>
      <c r="B691" t="s">
        <v>585</v>
      </c>
    </row>
    <row r="692" spans="1:2" x14ac:dyDescent="0.3">
      <c r="A692">
        <v>4614</v>
      </c>
      <c r="B692" t="s">
        <v>586</v>
      </c>
    </row>
    <row r="693" spans="1:2" x14ac:dyDescent="0.3">
      <c r="A693">
        <v>4616</v>
      </c>
      <c r="B693" t="s">
        <v>587</v>
      </c>
    </row>
    <row r="694" spans="1:2" x14ac:dyDescent="0.3">
      <c r="A694">
        <v>4623</v>
      </c>
      <c r="B694" t="s">
        <v>588</v>
      </c>
    </row>
    <row r="695" spans="1:2" x14ac:dyDescent="0.3">
      <c r="A695">
        <v>4631</v>
      </c>
      <c r="B695" t="s">
        <v>589</v>
      </c>
    </row>
    <row r="696" spans="1:2" x14ac:dyDescent="0.3">
      <c r="A696">
        <v>4632</v>
      </c>
      <c r="B696" t="s">
        <v>590</v>
      </c>
    </row>
    <row r="697" spans="1:2" x14ac:dyDescent="0.3">
      <c r="A697">
        <v>4633</v>
      </c>
      <c r="B697" t="s">
        <v>591</v>
      </c>
    </row>
    <row r="698" spans="1:2" x14ac:dyDescent="0.3">
      <c r="A698">
        <v>4641</v>
      </c>
      <c r="B698" t="s">
        <v>592</v>
      </c>
    </row>
    <row r="699" spans="1:2" x14ac:dyDescent="0.3">
      <c r="A699">
        <v>4642</v>
      </c>
      <c r="B699" t="s">
        <v>593</v>
      </c>
    </row>
    <row r="700" spans="1:2" x14ac:dyDescent="0.3">
      <c r="A700">
        <v>4643</v>
      </c>
      <c r="B700" t="s">
        <v>594</v>
      </c>
    </row>
    <row r="701" spans="1:2" x14ac:dyDescent="0.3">
      <c r="A701">
        <v>4644</v>
      </c>
      <c r="B701" t="s">
        <v>595</v>
      </c>
    </row>
    <row r="702" spans="1:2" x14ac:dyDescent="0.3">
      <c r="A702">
        <v>4645</v>
      </c>
      <c r="B702" t="s">
        <v>596</v>
      </c>
    </row>
    <row r="703" spans="1:2" x14ac:dyDescent="0.3">
      <c r="A703">
        <v>4650</v>
      </c>
      <c r="B703" t="s">
        <v>597</v>
      </c>
    </row>
    <row r="704" spans="1:2" x14ac:dyDescent="0.3">
      <c r="A704">
        <v>4651</v>
      </c>
      <c r="B704" t="s">
        <v>598</v>
      </c>
    </row>
    <row r="705" spans="1:2" x14ac:dyDescent="0.3">
      <c r="A705">
        <v>4652</v>
      </c>
      <c r="B705" t="s">
        <v>599</v>
      </c>
    </row>
    <row r="706" spans="1:2" x14ac:dyDescent="0.3">
      <c r="A706">
        <v>4653</v>
      </c>
      <c r="B706" t="s">
        <v>600</v>
      </c>
    </row>
    <row r="707" spans="1:2" x14ac:dyDescent="0.3">
      <c r="A707">
        <v>4654</v>
      </c>
      <c r="B707" t="s">
        <v>601</v>
      </c>
    </row>
    <row r="708" spans="1:2" x14ac:dyDescent="0.3">
      <c r="A708">
        <v>4655</v>
      </c>
      <c r="B708" t="s">
        <v>602</v>
      </c>
    </row>
    <row r="709" spans="1:2" x14ac:dyDescent="0.3">
      <c r="A709">
        <v>4656</v>
      </c>
      <c r="B709" t="s">
        <v>603</v>
      </c>
    </row>
    <row r="710" spans="1:2" x14ac:dyDescent="0.3">
      <c r="A710">
        <v>4659</v>
      </c>
      <c r="B710" t="s">
        <v>597</v>
      </c>
    </row>
    <row r="711" spans="1:2" x14ac:dyDescent="0.3">
      <c r="A711">
        <v>4661</v>
      </c>
      <c r="B711" t="s">
        <v>604</v>
      </c>
    </row>
    <row r="712" spans="1:2" x14ac:dyDescent="0.3">
      <c r="A712">
        <v>4662</v>
      </c>
      <c r="B712" t="s">
        <v>605</v>
      </c>
    </row>
    <row r="713" spans="1:2" x14ac:dyDescent="0.3">
      <c r="A713">
        <v>4663</v>
      </c>
      <c r="B713" t="s">
        <v>606</v>
      </c>
    </row>
    <row r="714" spans="1:2" x14ac:dyDescent="0.3">
      <c r="A714">
        <v>4664</v>
      </c>
      <c r="B714" t="s">
        <v>607</v>
      </c>
    </row>
    <row r="715" spans="1:2" x14ac:dyDescent="0.3">
      <c r="A715">
        <v>4671</v>
      </c>
      <c r="B715" t="s">
        <v>608</v>
      </c>
    </row>
    <row r="716" spans="1:2" x14ac:dyDescent="0.3">
      <c r="A716">
        <v>4673</v>
      </c>
      <c r="B716" t="s">
        <v>609</v>
      </c>
    </row>
    <row r="717" spans="1:2" x14ac:dyDescent="0.3">
      <c r="A717">
        <v>4674</v>
      </c>
      <c r="B717" t="s">
        <v>610</v>
      </c>
    </row>
    <row r="718" spans="1:2" x14ac:dyDescent="0.3">
      <c r="A718">
        <v>4675</v>
      </c>
      <c r="B718" t="s">
        <v>611</v>
      </c>
    </row>
    <row r="719" spans="1:2" x14ac:dyDescent="0.3">
      <c r="A719">
        <v>4680</v>
      </c>
      <c r="B719" t="s">
        <v>612</v>
      </c>
    </row>
    <row r="720" spans="1:2" x14ac:dyDescent="0.3">
      <c r="A720">
        <v>4690</v>
      </c>
      <c r="B720" t="s">
        <v>613</v>
      </c>
    </row>
    <row r="721" spans="1:2" x14ac:dyDescent="0.3">
      <c r="A721">
        <v>4691</v>
      </c>
      <c r="B721" t="s">
        <v>614</v>
      </c>
    </row>
    <row r="722" spans="1:2" x14ac:dyDescent="0.3">
      <c r="A722">
        <v>4693</v>
      </c>
      <c r="B722" t="s">
        <v>615</v>
      </c>
    </row>
    <row r="723" spans="1:2" x14ac:dyDescent="0.3">
      <c r="A723">
        <v>4694</v>
      </c>
      <c r="B723" t="s">
        <v>616</v>
      </c>
    </row>
    <row r="724" spans="1:2" x14ac:dyDescent="0.3">
      <c r="A724">
        <v>4701</v>
      </c>
      <c r="B724" t="s">
        <v>617</v>
      </c>
    </row>
    <row r="725" spans="1:2" x14ac:dyDescent="0.3">
      <c r="A725">
        <v>4710</v>
      </c>
      <c r="B725" t="s">
        <v>618</v>
      </c>
    </row>
    <row r="726" spans="1:2" x14ac:dyDescent="0.3">
      <c r="A726">
        <v>4712</v>
      </c>
      <c r="B726" t="s">
        <v>619</v>
      </c>
    </row>
    <row r="727" spans="1:2" x14ac:dyDescent="0.3">
      <c r="A727">
        <v>4713</v>
      </c>
      <c r="B727" t="s">
        <v>620</v>
      </c>
    </row>
    <row r="728" spans="1:2" x14ac:dyDescent="0.3">
      <c r="A728">
        <v>4720</v>
      </c>
      <c r="B728" t="s">
        <v>621</v>
      </c>
    </row>
    <row r="729" spans="1:2" x14ac:dyDescent="0.3">
      <c r="A729">
        <v>4722</v>
      </c>
      <c r="B729" t="s">
        <v>622</v>
      </c>
    </row>
    <row r="730" spans="1:2" x14ac:dyDescent="0.3">
      <c r="A730">
        <v>4723</v>
      </c>
      <c r="B730" t="s">
        <v>623</v>
      </c>
    </row>
    <row r="731" spans="1:2" x14ac:dyDescent="0.3">
      <c r="A731">
        <v>4724</v>
      </c>
      <c r="B731" t="s">
        <v>624</v>
      </c>
    </row>
    <row r="732" spans="1:2" x14ac:dyDescent="0.3">
      <c r="A732">
        <v>4730</v>
      </c>
      <c r="B732" t="s">
        <v>625</v>
      </c>
    </row>
    <row r="733" spans="1:2" x14ac:dyDescent="0.3">
      <c r="A733">
        <v>4731</v>
      </c>
      <c r="B733" t="s">
        <v>626</v>
      </c>
    </row>
    <row r="734" spans="1:2" x14ac:dyDescent="0.3">
      <c r="A734">
        <v>4742</v>
      </c>
      <c r="B734" t="s">
        <v>627</v>
      </c>
    </row>
    <row r="735" spans="1:2" x14ac:dyDescent="0.3">
      <c r="A735">
        <v>4751</v>
      </c>
      <c r="B735" t="s">
        <v>628</v>
      </c>
    </row>
    <row r="736" spans="1:2" x14ac:dyDescent="0.3">
      <c r="A736">
        <v>4752</v>
      </c>
      <c r="B736" t="s">
        <v>629</v>
      </c>
    </row>
    <row r="737" spans="1:2" x14ac:dyDescent="0.3">
      <c r="A737">
        <v>4753</v>
      </c>
      <c r="B737" t="s">
        <v>630</v>
      </c>
    </row>
    <row r="738" spans="1:2" x14ac:dyDescent="0.3">
      <c r="A738">
        <v>4755</v>
      </c>
      <c r="B738" t="s">
        <v>631</v>
      </c>
    </row>
    <row r="739" spans="1:2" x14ac:dyDescent="0.3">
      <c r="A739">
        <v>4760</v>
      </c>
      <c r="B739" t="s">
        <v>632</v>
      </c>
    </row>
    <row r="740" spans="1:2" x14ac:dyDescent="0.3">
      <c r="A740">
        <v>4761</v>
      </c>
      <c r="B740" t="s">
        <v>633</v>
      </c>
    </row>
    <row r="741" spans="1:2" x14ac:dyDescent="0.3">
      <c r="A741">
        <v>4762</v>
      </c>
      <c r="B741" t="s">
        <v>634</v>
      </c>
    </row>
    <row r="742" spans="1:2" x14ac:dyDescent="0.3">
      <c r="A742">
        <v>4770</v>
      </c>
      <c r="B742" t="s">
        <v>635</v>
      </c>
    </row>
    <row r="743" spans="1:2" x14ac:dyDescent="0.3">
      <c r="A743">
        <v>4771</v>
      </c>
      <c r="B743" t="s">
        <v>636</v>
      </c>
    </row>
    <row r="744" spans="1:2" x14ac:dyDescent="0.3">
      <c r="A744">
        <v>4773</v>
      </c>
      <c r="B744" t="s">
        <v>637</v>
      </c>
    </row>
    <row r="745" spans="1:2" x14ac:dyDescent="0.3">
      <c r="A745">
        <v>4774</v>
      </c>
      <c r="B745" t="s">
        <v>638</v>
      </c>
    </row>
    <row r="746" spans="1:2" x14ac:dyDescent="0.3">
      <c r="A746">
        <v>4775</v>
      </c>
      <c r="B746" t="s">
        <v>639</v>
      </c>
    </row>
    <row r="747" spans="1:2" x14ac:dyDescent="0.3">
      <c r="A747">
        <v>4780</v>
      </c>
      <c r="B747" t="s">
        <v>640</v>
      </c>
    </row>
    <row r="748" spans="1:2" x14ac:dyDescent="0.3">
      <c r="A748">
        <v>4784</v>
      </c>
      <c r="B748" t="s">
        <v>641</v>
      </c>
    </row>
    <row r="749" spans="1:2" x14ac:dyDescent="0.3">
      <c r="A749">
        <v>4791</v>
      </c>
      <c r="B749" t="s">
        <v>642</v>
      </c>
    </row>
    <row r="750" spans="1:2" x14ac:dyDescent="0.3">
      <c r="A750">
        <v>4792</v>
      </c>
      <c r="B750" t="s">
        <v>643</v>
      </c>
    </row>
    <row r="751" spans="1:2" x14ac:dyDescent="0.3">
      <c r="A751">
        <v>4794</v>
      </c>
      <c r="B751" t="s">
        <v>644</v>
      </c>
    </row>
    <row r="752" spans="1:2" x14ac:dyDescent="0.3">
      <c r="A752">
        <v>4800</v>
      </c>
      <c r="B752" t="s">
        <v>645</v>
      </c>
    </row>
    <row r="753" spans="1:2" x14ac:dyDescent="0.3">
      <c r="A753">
        <v>4801</v>
      </c>
      <c r="B753" t="s">
        <v>646</v>
      </c>
    </row>
    <row r="754" spans="1:2" x14ac:dyDescent="0.3">
      <c r="A754">
        <v>4802</v>
      </c>
      <c r="B754" t="s">
        <v>647</v>
      </c>
    </row>
    <row r="755" spans="1:2" x14ac:dyDescent="0.3">
      <c r="A755">
        <v>4810</v>
      </c>
      <c r="B755" t="s">
        <v>648</v>
      </c>
    </row>
    <row r="756" spans="1:2" x14ac:dyDescent="0.3">
      <c r="A756">
        <v>4812</v>
      </c>
      <c r="B756" t="s">
        <v>649</v>
      </c>
    </row>
    <row r="757" spans="1:2" x14ac:dyDescent="0.3">
      <c r="A757">
        <v>4813</v>
      </c>
      <c r="B757" t="s">
        <v>650</v>
      </c>
    </row>
    <row r="758" spans="1:2" x14ac:dyDescent="0.3">
      <c r="A758">
        <v>4814</v>
      </c>
      <c r="B758" t="s">
        <v>651</v>
      </c>
    </row>
    <row r="759" spans="1:2" x14ac:dyDescent="0.3">
      <c r="A759">
        <v>4815</v>
      </c>
      <c r="B759" t="s">
        <v>652</v>
      </c>
    </row>
    <row r="760" spans="1:2" x14ac:dyDescent="0.3">
      <c r="A760">
        <v>4816</v>
      </c>
      <c r="B760" t="s">
        <v>653</v>
      </c>
    </row>
    <row r="761" spans="1:2" x14ac:dyDescent="0.3">
      <c r="A761">
        <v>4817</v>
      </c>
      <c r="B761" t="s">
        <v>654</v>
      </c>
    </row>
    <row r="762" spans="1:2" x14ac:dyDescent="0.3">
      <c r="A762">
        <v>4819</v>
      </c>
      <c r="B762" t="s">
        <v>648</v>
      </c>
    </row>
    <row r="763" spans="1:2" x14ac:dyDescent="0.3">
      <c r="A763">
        <v>4820</v>
      </c>
      <c r="B763" t="s">
        <v>655</v>
      </c>
    </row>
    <row r="764" spans="1:2" x14ac:dyDescent="0.3">
      <c r="A764">
        <v>4822</v>
      </c>
      <c r="B764" t="s">
        <v>656</v>
      </c>
    </row>
    <row r="765" spans="1:2" x14ac:dyDescent="0.3">
      <c r="A765">
        <v>4823</v>
      </c>
      <c r="B765" t="s">
        <v>657</v>
      </c>
    </row>
    <row r="766" spans="1:2" x14ac:dyDescent="0.3">
      <c r="A766">
        <v>4824</v>
      </c>
      <c r="B766" t="s">
        <v>658</v>
      </c>
    </row>
    <row r="767" spans="1:2" x14ac:dyDescent="0.3">
      <c r="A767">
        <v>4825</v>
      </c>
      <c r="B767" t="s">
        <v>659</v>
      </c>
    </row>
    <row r="768" spans="1:2" x14ac:dyDescent="0.3">
      <c r="A768">
        <v>4829</v>
      </c>
      <c r="B768" t="s">
        <v>655</v>
      </c>
    </row>
    <row r="769" spans="1:2" x14ac:dyDescent="0.3">
      <c r="A769">
        <v>4830</v>
      </c>
      <c r="B769" t="s">
        <v>660</v>
      </c>
    </row>
    <row r="770" spans="1:2" x14ac:dyDescent="0.3">
      <c r="A770">
        <v>4831</v>
      </c>
      <c r="B770" t="s">
        <v>661</v>
      </c>
    </row>
    <row r="771" spans="1:2" x14ac:dyDescent="0.3">
      <c r="A771">
        <v>4840</v>
      </c>
      <c r="B771" t="s">
        <v>662</v>
      </c>
    </row>
    <row r="772" spans="1:2" x14ac:dyDescent="0.3">
      <c r="A772">
        <v>4841</v>
      </c>
      <c r="B772" t="s">
        <v>663</v>
      </c>
    </row>
    <row r="773" spans="1:2" x14ac:dyDescent="0.3">
      <c r="A773">
        <v>4843</v>
      </c>
      <c r="B773" t="s">
        <v>664</v>
      </c>
    </row>
    <row r="774" spans="1:2" x14ac:dyDescent="0.3">
      <c r="A774">
        <v>4844</v>
      </c>
      <c r="B774" t="s">
        <v>665</v>
      </c>
    </row>
    <row r="775" spans="1:2" x14ac:dyDescent="0.3">
      <c r="A775">
        <v>4845</v>
      </c>
      <c r="B775" t="s">
        <v>666</v>
      </c>
    </row>
    <row r="776" spans="1:2" x14ac:dyDescent="0.3">
      <c r="A776">
        <v>4850</v>
      </c>
      <c r="B776" t="s">
        <v>667</v>
      </c>
    </row>
    <row r="777" spans="1:2" x14ac:dyDescent="0.3">
      <c r="A777">
        <v>4851</v>
      </c>
      <c r="B777" t="s">
        <v>668</v>
      </c>
    </row>
    <row r="778" spans="1:2" x14ac:dyDescent="0.3">
      <c r="A778">
        <v>4852</v>
      </c>
      <c r="B778" t="s">
        <v>669</v>
      </c>
    </row>
    <row r="779" spans="1:2" x14ac:dyDescent="0.3">
      <c r="A779">
        <v>4853</v>
      </c>
      <c r="B779" t="s">
        <v>670</v>
      </c>
    </row>
    <row r="780" spans="1:2" x14ac:dyDescent="0.3">
      <c r="A780">
        <v>4854</v>
      </c>
      <c r="B780" t="s">
        <v>671</v>
      </c>
    </row>
    <row r="781" spans="1:2" x14ac:dyDescent="0.3">
      <c r="A781">
        <v>4860</v>
      </c>
      <c r="B781" t="s">
        <v>672</v>
      </c>
    </row>
    <row r="782" spans="1:2" x14ac:dyDescent="0.3">
      <c r="A782">
        <v>4861</v>
      </c>
      <c r="B782" t="s">
        <v>673</v>
      </c>
    </row>
    <row r="783" spans="1:2" x14ac:dyDescent="0.3">
      <c r="A783">
        <v>4862</v>
      </c>
      <c r="B783" t="s">
        <v>674</v>
      </c>
    </row>
    <row r="784" spans="1:2" x14ac:dyDescent="0.3">
      <c r="A784">
        <v>4863</v>
      </c>
      <c r="B784" t="s">
        <v>675</v>
      </c>
    </row>
    <row r="785" spans="1:2" x14ac:dyDescent="0.3">
      <c r="A785">
        <v>4864</v>
      </c>
      <c r="B785" t="s">
        <v>676</v>
      </c>
    </row>
    <row r="786" spans="1:2" x14ac:dyDescent="0.3">
      <c r="A786">
        <v>4865</v>
      </c>
      <c r="B786" t="s">
        <v>677</v>
      </c>
    </row>
    <row r="787" spans="1:2" x14ac:dyDescent="0.3">
      <c r="A787">
        <v>4866</v>
      </c>
      <c r="B787" t="s">
        <v>678</v>
      </c>
    </row>
    <row r="788" spans="1:2" x14ac:dyDescent="0.3">
      <c r="A788">
        <v>4870</v>
      </c>
      <c r="B788" t="s">
        <v>679</v>
      </c>
    </row>
    <row r="789" spans="1:2" x14ac:dyDescent="0.3">
      <c r="A789">
        <v>4871</v>
      </c>
      <c r="B789" t="s">
        <v>680</v>
      </c>
    </row>
    <row r="790" spans="1:2" x14ac:dyDescent="0.3">
      <c r="A790">
        <v>4872</v>
      </c>
      <c r="B790" t="s">
        <v>681</v>
      </c>
    </row>
    <row r="791" spans="1:2" x14ac:dyDescent="0.3">
      <c r="A791">
        <v>4873</v>
      </c>
      <c r="B791" t="s">
        <v>682</v>
      </c>
    </row>
    <row r="792" spans="1:2" x14ac:dyDescent="0.3">
      <c r="A792">
        <v>4874</v>
      </c>
      <c r="B792" t="s">
        <v>683</v>
      </c>
    </row>
    <row r="793" spans="1:2" x14ac:dyDescent="0.3">
      <c r="A793">
        <v>4880</v>
      </c>
      <c r="B793" t="s">
        <v>684</v>
      </c>
    </row>
    <row r="794" spans="1:2" x14ac:dyDescent="0.3">
      <c r="A794">
        <v>4881</v>
      </c>
      <c r="B794" t="s">
        <v>685</v>
      </c>
    </row>
    <row r="795" spans="1:2" x14ac:dyDescent="0.3">
      <c r="A795">
        <v>4882</v>
      </c>
      <c r="B795" t="s">
        <v>686</v>
      </c>
    </row>
    <row r="796" spans="1:2" x14ac:dyDescent="0.3">
      <c r="A796">
        <v>4890</v>
      </c>
      <c r="B796" t="s">
        <v>687</v>
      </c>
    </row>
    <row r="797" spans="1:2" x14ac:dyDescent="0.3">
      <c r="A797">
        <v>4891</v>
      </c>
      <c r="B797" t="s">
        <v>688</v>
      </c>
    </row>
    <row r="798" spans="1:2" x14ac:dyDescent="0.3">
      <c r="A798">
        <v>4892</v>
      </c>
      <c r="B798" t="s">
        <v>689</v>
      </c>
    </row>
    <row r="799" spans="1:2" x14ac:dyDescent="0.3">
      <c r="A799">
        <v>4893</v>
      </c>
      <c r="B799" t="s">
        <v>690</v>
      </c>
    </row>
    <row r="800" spans="1:2" x14ac:dyDescent="0.3">
      <c r="A800">
        <v>4894</v>
      </c>
      <c r="B800" t="s">
        <v>691</v>
      </c>
    </row>
    <row r="801" spans="1:2" x14ac:dyDescent="0.3">
      <c r="A801">
        <v>4901</v>
      </c>
      <c r="B801" t="s">
        <v>692</v>
      </c>
    </row>
    <row r="802" spans="1:2" x14ac:dyDescent="0.3">
      <c r="A802">
        <v>4902</v>
      </c>
      <c r="B802" t="s">
        <v>693</v>
      </c>
    </row>
    <row r="803" spans="1:2" x14ac:dyDescent="0.3">
      <c r="A803">
        <v>4905</v>
      </c>
      <c r="B803" t="s">
        <v>694</v>
      </c>
    </row>
    <row r="804" spans="1:2" x14ac:dyDescent="0.3">
      <c r="A804">
        <v>4906</v>
      </c>
      <c r="B804" t="s">
        <v>695</v>
      </c>
    </row>
    <row r="805" spans="1:2" x14ac:dyDescent="0.3">
      <c r="A805">
        <v>4910</v>
      </c>
      <c r="B805" t="s">
        <v>696</v>
      </c>
    </row>
    <row r="806" spans="1:2" x14ac:dyDescent="0.3">
      <c r="A806">
        <v>4923</v>
      </c>
      <c r="B806" t="s">
        <v>697</v>
      </c>
    </row>
    <row r="807" spans="1:2" x14ac:dyDescent="0.3">
      <c r="A807">
        <v>4924</v>
      </c>
      <c r="B807" t="s">
        <v>698</v>
      </c>
    </row>
    <row r="808" spans="1:2" x14ac:dyDescent="0.3">
      <c r="A808">
        <v>4925</v>
      </c>
      <c r="B808" t="s">
        <v>683</v>
      </c>
    </row>
    <row r="809" spans="1:2" x14ac:dyDescent="0.3">
      <c r="A809">
        <v>4931</v>
      </c>
      <c r="B809" t="s">
        <v>699</v>
      </c>
    </row>
    <row r="810" spans="1:2" x14ac:dyDescent="0.3">
      <c r="A810">
        <v>4932</v>
      </c>
      <c r="B810" t="s">
        <v>700</v>
      </c>
    </row>
    <row r="811" spans="1:2" x14ac:dyDescent="0.3">
      <c r="A811">
        <v>4933</v>
      </c>
      <c r="B811" t="s">
        <v>701</v>
      </c>
    </row>
    <row r="812" spans="1:2" x14ac:dyDescent="0.3">
      <c r="A812">
        <v>4941</v>
      </c>
      <c r="B812" t="s">
        <v>702</v>
      </c>
    </row>
    <row r="813" spans="1:2" x14ac:dyDescent="0.3">
      <c r="A813">
        <v>4942</v>
      </c>
      <c r="B813" t="s">
        <v>703</v>
      </c>
    </row>
    <row r="814" spans="1:2" x14ac:dyDescent="0.3">
      <c r="A814">
        <v>4943</v>
      </c>
      <c r="B814" t="s">
        <v>704</v>
      </c>
    </row>
    <row r="815" spans="1:2" x14ac:dyDescent="0.3">
      <c r="A815">
        <v>4950</v>
      </c>
      <c r="B815" t="s">
        <v>705</v>
      </c>
    </row>
    <row r="816" spans="1:2" x14ac:dyDescent="0.3">
      <c r="A816">
        <v>4951</v>
      </c>
      <c r="B816" t="s">
        <v>706</v>
      </c>
    </row>
    <row r="817" spans="1:2" x14ac:dyDescent="0.3">
      <c r="A817">
        <v>4952</v>
      </c>
      <c r="B817" t="s">
        <v>707</v>
      </c>
    </row>
    <row r="818" spans="1:2" x14ac:dyDescent="0.3">
      <c r="A818">
        <v>4962</v>
      </c>
      <c r="B818" t="s">
        <v>708</v>
      </c>
    </row>
    <row r="819" spans="1:2" x14ac:dyDescent="0.3">
      <c r="A819">
        <v>4963</v>
      </c>
      <c r="B819" t="s">
        <v>709</v>
      </c>
    </row>
    <row r="820" spans="1:2" x14ac:dyDescent="0.3">
      <c r="A820">
        <v>4971</v>
      </c>
      <c r="B820" t="s">
        <v>710</v>
      </c>
    </row>
    <row r="821" spans="1:2" x14ac:dyDescent="0.3">
      <c r="A821">
        <v>4973</v>
      </c>
      <c r="B821" t="s">
        <v>711</v>
      </c>
    </row>
    <row r="822" spans="1:2" x14ac:dyDescent="0.3">
      <c r="A822">
        <v>4974</v>
      </c>
      <c r="B822" t="s">
        <v>712</v>
      </c>
    </row>
    <row r="823" spans="1:2" x14ac:dyDescent="0.3">
      <c r="A823">
        <v>4975</v>
      </c>
      <c r="B823" t="s">
        <v>713</v>
      </c>
    </row>
    <row r="824" spans="1:2" x14ac:dyDescent="0.3">
      <c r="A824">
        <v>4980</v>
      </c>
      <c r="B824" t="s">
        <v>714</v>
      </c>
    </row>
    <row r="825" spans="1:2" x14ac:dyDescent="0.3">
      <c r="A825">
        <v>4981</v>
      </c>
      <c r="B825" t="s">
        <v>715</v>
      </c>
    </row>
    <row r="826" spans="1:2" x14ac:dyDescent="0.3">
      <c r="A826">
        <v>4982</v>
      </c>
      <c r="B826" t="s">
        <v>716</v>
      </c>
    </row>
    <row r="827" spans="1:2" x14ac:dyDescent="0.3">
      <c r="A827">
        <v>5010</v>
      </c>
      <c r="B827" t="s">
        <v>458</v>
      </c>
    </row>
    <row r="828" spans="1:2" x14ac:dyDescent="0.3">
      <c r="A828">
        <v>5012</v>
      </c>
      <c r="B828" t="s">
        <v>458</v>
      </c>
    </row>
    <row r="829" spans="1:2" x14ac:dyDescent="0.3">
      <c r="A829">
        <v>5013</v>
      </c>
      <c r="B829" t="s">
        <v>717</v>
      </c>
    </row>
    <row r="830" spans="1:2" x14ac:dyDescent="0.3">
      <c r="A830">
        <v>5014</v>
      </c>
      <c r="B830" t="s">
        <v>458</v>
      </c>
    </row>
    <row r="831" spans="1:2" x14ac:dyDescent="0.3">
      <c r="A831">
        <v>5015</v>
      </c>
      <c r="B831" t="s">
        <v>458</v>
      </c>
    </row>
    <row r="832" spans="1:2" x14ac:dyDescent="0.3">
      <c r="A832">
        <v>5016</v>
      </c>
      <c r="B832" t="s">
        <v>458</v>
      </c>
    </row>
    <row r="833" spans="1:2" x14ac:dyDescent="0.3">
      <c r="A833">
        <v>5017</v>
      </c>
      <c r="B833" t="s">
        <v>458</v>
      </c>
    </row>
    <row r="834" spans="1:2" x14ac:dyDescent="0.3">
      <c r="A834">
        <v>5018</v>
      </c>
      <c r="B834" t="s">
        <v>718</v>
      </c>
    </row>
    <row r="835" spans="1:2" x14ac:dyDescent="0.3">
      <c r="A835">
        <v>5020</v>
      </c>
      <c r="B835" t="s">
        <v>458</v>
      </c>
    </row>
    <row r="836" spans="1:2" x14ac:dyDescent="0.3">
      <c r="A836">
        <v>5022</v>
      </c>
      <c r="B836" t="s">
        <v>458</v>
      </c>
    </row>
    <row r="837" spans="1:2" x14ac:dyDescent="0.3">
      <c r="A837">
        <v>5023</v>
      </c>
      <c r="B837" t="s">
        <v>719</v>
      </c>
    </row>
    <row r="838" spans="1:2" x14ac:dyDescent="0.3">
      <c r="A838">
        <v>5024</v>
      </c>
      <c r="B838" t="s">
        <v>458</v>
      </c>
    </row>
    <row r="839" spans="1:2" x14ac:dyDescent="0.3">
      <c r="A839">
        <v>5025</v>
      </c>
      <c r="B839" t="s">
        <v>720</v>
      </c>
    </row>
    <row r="840" spans="1:2" x14ac:dyDescent="0.3">
      <c r="A840">
        <v>5026</v>
      </c>
      <c r="B840" t="s">
        <v>721</v>
      </c>
    </row>
    <row r="841" spans="1:2" x14ac:dyDescent="0.3">
      <c r="A841">
        <v>5027</v>
      </c>
      <c r="B841" t="s">
        <v>458</v>
      </c>
    </row>
    <row r="842" spans="1:2" x14ac:dyDescent="0.3">
      <c r="A842">
        <v>5028</v>
      </c>
      <c r="B842" t="s">
        <v>722</v>
      </c>
    </row>
    <row r="843" spans="1:2" x14ac:dyDescent="0.3">
      <c r="A843">
        <v>5029</v>
      </c>
      <c r="B843" t="s">
        <v>458</v>
      </c>
    </row>
    <row r="844" spans="1:2" x14ac:dyDescent="0.3">
      <c r="A844">
        <v>5032</v>
      </c>
      <c r="B844" t="s">
        <v>458</v>
      </c>
    </row>
    <row r="845" spans="1:2" x14ac:dyDescent="0.3">
      <c r="A845">
        <v>5033</v>
      </c>
      <c r="B845" t="s">
        <v>458</v>
      </c>
    </row>
    <row r="846" spans="1:2" x14ac:dyDescent="0.3">
      <c r="A846">
        <v>5034</v>
      </c>
      <c r="B846" t="s">
        <v>723</v>
      </c>
    </row>
    <row r="847" spans="1:2" x14ac:dyDescent="0.3">
      <c r="A847">
        <v>5035</v>
      </c>
      <c r="B847" t="s">
        <v>724</v>
      </c>
    </row>
    <row r="848" spans="1:2" x14ac:dyDescent="0.3">
      <c r="A848">
        <v>5061</v>
      </c>
      <c r="B848" t="s">
        <v>725</v>
      </c>
    </row>
    <row r="849" spans="1:2" x14ac:dyDescent="0.3">
      <c r="A849">
        <v>5071</v>
      </c>
      <c r="B849" t="s">
        <v>726</v>
      </c>
    </row>
    <row r="850" spans="1:2" x14ac:dyDescent="0.3">
      <c r="A850">
        <v>5072</v>
      </c>
      <c r="B850" t="s">
        <v>727</v>
      </c>
    </row>
    <row r="851" spans="1:2" x14ac:dyDescent="0.3">
      <c r="A851">
        <v>5073</v>
      </c>
      <c r="B851" t="s">
        <v>728</v>
      </c>
    </row>
    <row r="852" spans="1:2" x14ac:dyDescent="0.3">
      <c r="A852">
        <v>5081</v>
      </c>
      <c r="B852" t="s">
        <v>729</v>
      </c>
    </row>
    <row r="853" spans="1:2" x14ac:dyDescent="0.3">
      <c r="A853">
        <v>5082</v>
      </c>
      <c r="B853" t="s">
        <v>730</v>
      </c>
    </row>
    <row r="854" spans="1:2" x14ac:dyDescent="0.3">
      <c r="A854">
        <v>5083</v>
      </c>
      <c r="B854" t="s">
        <v>731</v>
      </c>
    </row>
    <row r="855" spans="1:2" x14ac:dyDescent="0.3">
      <c r="A855">
        <v>5084</v>
      </c>
      <c r="B855" t="s">
        <v>732</v>
      </c>
    </row>
    <row r="856" spans="1:2" x14ac:dyDescent="0.3">
      <c r="A856">
        <v>5089</v>
      </c>
      <c r="B856" t="s">
        <v>733</v>
      </c>
    </row>
    <row r="857" spans="1:2" x14ac:dyDescent="0.3">
      <c r="A857">
        <v>5090</v>
      </c>
      <c r="B857" t="s">
        <v>734</v>
      </c>
    </row>
    <row r="858" spans="1:2" x14ac:dyDescent="0.3">
      <c r="A858">
        <v>5091</v>
      </c>
      <c r="B858" t="s">
        <v>735</v>
      </c>
    </row>
    <row r="859" spans="1:2" x14ac:dyDescent="0.3">
      <c r="A859">
        <v>5092</v>
      </c>
      <c r="B859" t="s">
        <v>736</v>
      </c>
    </row>
    <row r="860" spans="1:2" x14ac:dyDescent="0.3">
      <c r="A860">
        <v>5093</v>
      </c>
      <c r="B860" t="s">
        <v>737</v>
      </c>
    </row>
    <row r="861" spans="1:2" x14ac:dyDescent="0.3">
      <c r="A861">
        <v>5101</v>
      </c>
      <c r="B861" t="s">
        <v>738</v>
      </c>
    </row>
    <row r="862" spans="1:2" x14ac:dyDescent="0.3">
      <c r="A862">
        <v>5102</v>
      </c>
      <c r="B862" t="s">
        <v>739</v>
      </c>
    </row>
    <row r="863" spans="1:2" x14ac:dyDescent="0.3">
      <c r="A863">
        <v>5110</v>
      </c>
      <c r="B863" t="s">
        <v>740</v>
      </c>
    </row>
    <row r="864" spans="1:2" x14ac:dyDescent="0.3">
      <c r="A864">
        <v>5111</v>
      </c>
      <c r="B864" t="s">
        <v>741</v>
      </c>
    </row>
    <row r="865" spans="1:2" x14ac:dyDescent="0.3">
      <c r="A865">
        <v>5112</v>
      </c>
      <c r="B865" t="s">
        <v>742</v>
      </c>
    </row>
    <row r="866" spans="1:2" x14ac:dyDescent="0.3">
      <c r="A866">
        <v>5113</v>
      </c>
      <c r="B866" t="s">
        <v>743</v>
      </c>
    </row>
    <row r="867" spans="1:2" x14ac:dyDescent="0.3">
      <c r="A867">
        <v>5120</v>
      </c>
      <c r="B867" t="s">
        <v>744</v>
      </c>
    </row>
    <row r="868" spans="1:2" x14ac:dyDescent="0.3">
      <c r="A868">
        <v>5121</v>
      </c>
      <c r="B868" t="s">
        <v>745</v>
      </c>
    </row>
    <row r="869" spans="1:2" x14ac:dyDescent="0.3">
      <c r="A869">
        <v>5122</v>
      </c>
      <c r="B869" t="s">
        <v>746</v>
      </c>
    </row>
    <row r="870" spans="1:2" x14ac:dyDescent="0.3">
      <c r="A870">
        <v>5131</v>
      </c>
      <c r="B870" t="s">
        <v>747</v>
      </c>
    </row>
    <row r="871" spans="1:2" x14ac:dyDescent="0.3">
      <c r="A871">
        <v>5132</v>
      </c>
      <c r="B871" t="s">
        <v>748</v>
      </c>
    </row>
    <row r="872" spans="1:2" x14ac:dyDescent="0.3">
      <c r="A872">
        <v>5133</v>
      </c>
      <c r="B872" t="s">
        <v>749</v>
      </c>
    </row>
    <row r="873" spans="1:2" x14ac:dyDescent="0.3">
      <c r="A873">
        <v>5134</v>
      </c>
      <c r="B873" t="s">
        <v>750</v>
      </c>
    </row>
    <row r="874" spans="1:2" x14ac:dyDescent="0.3">
      <c r="A874">
        <v>5141</v>
      </c>
      <c r="B874" t="s">
        <v>751</v>
      </c>
    </row>
    <row r="875" spans="1:2" x14ac:dyDescent="0.3">
      <c r="A875">
        <v>5142</v>
      </c>
      <c r="B875" t="s">
        <v>752</v>
      </c>
    </row>
    <row r="876" spans="1:2" x14ac:dyDescent="0.3">
      <c r="A876">
        <v>5143</v>
      </c>
      <c r="B876" t="s">
        <v>753</v>
      </c>
    </row>
    <row r="877" spans="1:2" x14ac:dyDescent="0.3">
      <c r="A877">
        <v>5144</v>
      </c>
      <c r="B877" t="s">
        <v>754</v>
      </c>
    </row>
    <row r="878" spans="1:2" x14ac:dyDescent="0.3">
      <c r="A878">
        <v>5145</v>
      </c>
      <c r="B878" t="s">
        <v>755</v>
      </c>
    </row>
    <row r="879" spans="1:2" x14ac:dyDescent="0.3">
      <c r="A879">
        <v>5151</v>
      </c>
      <c r="B879" t="s">
        <v>756</v>
      </c>
    </row>
    <row r="880" spans="1:2" x14ac:dyDescent="0.3">
      <c r="A880">
        <v>5152</v>
      </c>
      <c r="B880" t="s">
        <v>757</v>
      </c>
    </row>
    <row r="881" spans="1:2" x14ac:dyDescent="0.3">
      <c r="A881">
        <v>5161</v>
      </c>
      <c r="B881" t="s">
        <v>758</v>
      </c>
    </row>
    <row r="882" spans="1:2" x14ac:dyDescent="0.3">
      <c r="A882">
        <v>5162</v>
      </c>
      <c r="B882" t="s">
        <v>759</v>
      </c>
    </row>
    <row r="883" spans="1:2" x14ac:dyDescent="0.3">
      <c r="A883">
        <v>5163</v>
      </c>
      <c r="B883" t="s">
        <v>760</v>
      </c>
    </row>
    <row r="884" spans="1:2" x14ac:dyDescent="0.3">
      <c r="A884">
        <v>5164</v>
      </c>
      <c r="B884" t="s">
        <v>761</v>
      </c>
    </row>
    <row r="885" spans="1:2" x14ac:dyDescent="0.3">
      <c r="A885">
        <v>5165</v>
      </c>
      <c r="B885" t="s">
        <v>762</v>
      </c>
    </row>
    <row r="886" spans="1:2" x14ac:dyDescent="0.3">
      <c r="A886">
        <v>5201</v>
      </c>
      <c r="B886" t="s">
        <v>763</v>
      </c>
    </row>
    <row r="887" spans="1:2" x14ac:dyDescent="0.3">
      <c r="A887">
        <v>5202</v>
      </c>
      <c r="B887" t="s">
        <v>764</v>
      </c>
    </row>
    <row r="888" spans="1:2" x14ac:dyDescent="0.3">
      <c r="A888">
        <v>5203</v>
      </c>
      <c r="B888" t="s">
        <v>765</v>
      </c>
    </row>
    <row r="889" spans="1:2" x14ac:dyDescent="0.3">
      <c r="A889">
        <v>5204</v>
      </c>
      <c r="B889" t="s">
        <v>766</v>
      </c>
    </row>
    <row r="890" spans="1:2" x14ac:dyDescent="0.3">
      <c r="A890">
        <v>5205</v>
      </c>
      <c r="B890" t="s">
        <v>767</v>
      </c>
    </row>
    <row r="891" spans="1:2" x14ac:dyDescent="0.3">
      <c r="A891">
        <v>5211</v>
      </c>
      <c r="B891" t="s">
        <v>768</v>
      </c>
    </row>
    <row r="892" spans="1:2" x14ac:dyDescent="0.3">
      <c r="A892">
        <v>5212</v>
      </c>
      <c r="B892" t="s">
        <v>769</v>
      </c>
    </row>
    <row r="893" spans="1:2" x14ac:dyDescent="0.3">
      <c r="A893">
        <v>5221</v>
      </c>
      <c r="B893" t="s">
        <v>770</v>
      </c>
    </row>
    <row r="894" spans="1:2" x14ac:dyDescent="0.3">
      <c r="A894">
        <v>5222</v>
      </c>
      <c r="B894" t="s">
        <v>771</v>
      </c>
    </row>
    <row r="895" spans="1:2" x14ac:dyDescent="0.3">
      <c r="A895">
        <v>5230</v>
      </c>
      <c r="B895" t="s">
        <v>772</v>
      </c>
    </row>
    <row r="896" spans="1:2" x14ac:dyDescent="0.3">
      <c r="A896">
        <v>5231</v>
      </c>
      <c r="B896" t="s">
        <v>773</v>
      </c>
    </row>
    <row r="897" spans="1:2" x14ac:dyDescent="0.3">
      <c r="A897">
        <v>5232</v>
      </c>
      <c r="B897" t="s">
        <v>774</v>
      </c>
    </row>
    <row r="898" spans="1:2" x14ac:dyDescent="0.3">
      <c r="A898">
        <v>5233</v>
      </c>
      <c r="B898" t="s">
        <v>775</v>
      </c>
    </row>
    <row r="899" spans="1:2" x14ac:dyDescent="0.3">
      <c r="A899">
        <v>5241</v>
      </c>
      <c r="B899" t="s">
        <v>776</v>
      </c>
    </row>
    <row r="900" spans="1:2" x14ac:dyDescent="0.3">
      <c r="A900">
        <v>5242</v>
      </c>
      <c r="B900" t="s">
        <v>777</v>
      </c>
    </row>
    <row r="901" spans="1:2" x14ac:dyDescent="0.3">
      <c r="A901">
        <v>5251</v>
      </c>
      <c r="B901" t="s">
        <v>778</v>
      </c>
    </row>
    <row r="902" spans="1:2" x14ac:dyDescent="0.3">
      <c r="A902">
        <v>5252</v>
      </c>
      <c r="B902" t="s">
        <v>779</v>
      </c>
    </row>
    <row r="903" spans="1:2" x14ac:dyDescent="0.3">
      <c r="A903">
        <v>5261</v>
      </c>
      <c r="B903" t="s">
        <v>780</v>
      </c>
    </row>
    <row r="904" spans="1:2" x14ac:dyDescent="0.3">
      <c r="A904">
        <v>5270</v>
      </c>
      <c r="B904" t="s">
        <v>781</v>
      </c>
    </row>
    <row r="905" spans="1:2" x14ac:dyDescent="0.3">
      <c r="A905">
        <v>5271</v>
      </c>
      <c r="B905" t="s">
        <v>782</v>
      </c>
    </row>
    <row r="906" spans="1:2" x14ac:dyDescent="0.3">
      <c r="A906">
        <v>5272</v>
      </c>
      <c r="B906" t="s">
        <v>783</v>
      </c>
    </row>
    <row r="907" spans="1:2" x14ac:dyDescent="0.3">
      <c r="A907">
        <v>5273</v>
      </c>
      <c r="B907" t="s">
        <v>784</v>
      </c>
    </row>
    <row r="908" spans="1:2" x14ac:dyDescent="0.3">
      <c r="A908">
        <v>5274</v>
      </c>
      <c r="B908" t="s">
        <v>785</v>
      </c>
    </row>
    <row r="909" spans="1:2" x14ac:dyDescent="0.3">
      <c r="A909">
        <v>5280</v>
      </c>
      <c r="B909" t="s">
        <v>786</v>
      </c>
    </row>
    <row r="910" spans="1:2" x14ac:dyDescent="0.3">
      <c r="A910">
        <v>5282</v>
      </c>
      <c r="B910" t="s">
        <v>787</v>
      </c>
    </row>
    <row r="911" spans="1:2" x14ac:dyDescent="0.3">
      <c r="A911">
        <v>5283</v>
      </c>
      <c r="B911" t="s">
        <v>786</v>
      </c>
    </row>
    <row r="912" spans="1:2" x14ac:dyDescent="0.3">
      <c r="A912">
        <v>5289</v>
      </c>
      <c r="B912" t="s">
        <v>786</v>
      </c>
    </row>
    <row r="913" spans="1:2" x14ac:dyDescent="0.3">
      <c r="A913">
        <v>5300</v>
      </c>
      <c r="B913" t="s">
        <v>788</v>
      </c>
    </row>
    <row r="914" spans="1:2" x14ac:dyDescent="0.3">
      <c r="A914">
        <v>5301</v>
      </c>
      <c r="B914" t="s">
        <v>789</v>
      </c>
    </row>
    <row r="915" spans="1:2" x14ac:dyDescent="0.3">
      <c r="A915">
        <v>5302</v>
      </c>
      <c r="B915" t="s">
        <v>790</v>
      </c>
    </row>
    <row r="916" spans="1:2" x14ac:dyDescent="0.3">
      <c r="A916">
        <v>5303</v>
      </c>
      <c r="B916" t="s">
        <v>791</v>
      </c>
    </row>
    <row r="917" spans="1:2" x14ac:dyDescent="0.3">
      <c r="A917">
        <v>5310</v>
      </c>
      <c r="B917" t="s">
        <v>792</v>
      </c>
    </row>
    <row r="918" spans="1:2" x14ac:dyDescent="0.3">
      <c r="A918">
        <v>5311</v>
      </c>
      <c r="B918" t="s">
        <v>793</v>
      </c>
    </row>
    <row r="919" spans="1:2" x14ac:dyDescent="0.3">
      <c r="A919">
        <v>5321</v>
      </c>
      <c r="B919" t="s">
        <v>794</v>
      </c>
    </row>
    <row r="920" spans="1:2" x14ac:dyDescent="0.3">
      <c r="A920">
        <v>5322</v>
      </c>
      <c r="B920" t="s">
        <v>795</v>
      </c>
    </row>
    <row r="921" spans="1:2" x14ac:dyDescent="0.3">
      <c r="A921">
        <v>5323</v>
      </c>
      <c r="B921" t="s">
        <v>796</v>
      </c>
    </row>
    <row r="922" spans="1:2" x14ac:dyDescent="0.3">
      <c r="A922">
        <v>5324</v>
      </c>
      <c r="B922" t="s">
        <v>797</v>
      </c>
    </row>
    <row r="923" spans="1:2" x14ac:dyDescent="0.3">
      <c r="A923">
        <v>5330</v>
      </c>
      <c r="B923" t="s">
        <v>798</v>
      </c>
    </row>
    <row r="924" spans="1:2" x14ac:dyDescent="0.3">
      <c r="A924">
        <v>5340</v>
      </c>
      <c r="B924" t="s">
        <v>799</v>
      </c>
    </row>
    <row r="925" spans="1:2" x14ac:dyDescent="0.3">
      <c r="A925">
        <v>5342</v>
      </c>
      <c r="B925" t="s">
        <v>800</v>
      </c>
    </row>
    <row r="926" spans="1:2" x14ac:dyDescent="0.3">
      <c r="A926">
        <v>5350</v>
      </c>
      <c r="B926" t="s">
        <v>801</v>
      </c>
    </row>
    <row r="927" spans="1:2" x14ac:dyDescent="0.3">
      <c r="A927">
        <v>5351</v>
      </c>
      <c r="B927" t="s">
        <v>802</v>
      </c>
    </row>
    <row r="928" spans="1:2" x14ac:dyDescent="0.3">
      <c r="A928">
        <v>5360</v>
      </c>
      <c r="B928" t="s">
        <v>803</v>
      </c>
    </row>
    <row r="929" spans="1:2" x14ac:dyDescent="0.3">
      <c r="A929">
        <v>5400</v>
      </c>
      <c r="B929" t="s">
        <v>804</v>
      </c>
    </row>
    <row r="930" spans="1:2" x14ac:dyDescent="0.3">
      <c r="A930">
        <v>5409</v>
      </c>
      <c r="B930" t="s">
        <v>804</v>
      </c>
    </row>
    <row r="931" spans="1:2" x14ac:dyDescent="0.3">
      <c r="A931">
        <v>5411</v>
      </c>
      <c r="B931" t="s">
        <v>805</v>
      </c>
    </row>
    <row r="932" spans="1:2" x14ac:dyDescent="0.3">
      <c r="A932">
        <v>5412</v>
      </c>
      <c r="B932" t="s">
        <v>806</v>
      </c>
    </row>
    <row r="933" spans="1:2" x14ac:dyDescent="0.3">
      <c r="A933">
        <v>5421</v>
      </c>
      <c r="B933" t="s">
        <v>807</v>
      </c>
    </row>
    <row r="934" spans="1:2" x14ac:dyDescent="0.3">
      <c r="A934">
        <v>5422</v>
      </c>
      <c r="B934" t="s">
        <v>808</v>
      </c>
    </row>
    <row r="935" spans="1:2" x14ac:dyDescent="0.3">
      <c r="A935">
        <v>5423</v>
      </c>
      <c r="B935" t="s">
        <v>809</v>
      </c>
    </row>
    <row r="936" spans="1:2" x14ac:dyDescent="0.3">
      <c r="A936">
        <v>5424</v>
      </c>
      <c r="B936" t="s">
        <v>810</v>
      </c>
    </row>
    <row r="937" spans="1:2" x14ac:dyDescent="0.3">
      <c r="A937">
        <v>5431</v>
      </c>
      <c r="B937" t="s">
        <v>811</v>
      </c>
    </row>
    <row r="938" spans="1:2" x14ac:dyDescent="0.3">
      <c r="A938">
        <v>5440</v>
      </c>
      <c r="B938" t="s">
        <v>812</v>
      </c>
    </row>
    <row r="939" spans="1:2" x14ac:dyDescent="0.3">
      <c r="A939">
        <v>5441</v>
      </c>
      <c r="B939" t="s">
        <v>813</v>
      </c>
    </row>
    <row r="940" spans="1:2" x14ac:dyDescent="0.3">
      <c r="A940">
        <v>5442</v>
      </c>
      <c r="B940" t="s">
        <v>814</v>
      </c>
    </row>
    <row r="941" spans="1:2" x14ac:dyDescent="0.3">
      <c r="A941">
        <v>5450</v>
      </c>
      <c r="B941" t="s">
        <v>815</v>
      </c>
    </row>
    <row r="942" spans="1:2" x14ac:dyDescent="0.3">
      <c r="A942">
        <v>5451</v>
      </c>
      <c r="B942" t="s">
        <v>816</v>
      </c>
    </row>
    <row r="943" spans="1:2" x14ac:dyDescent="0.3">
      <c r="A943">
        <v>5452</v>
      </c>
      <c r="B943" t="s">
        <v>817</v>
      </c>
    </row>
    <row r="944" spans="1:2" x14ac:dyDescent="0.3">
      <c r="A944">
        <v>5453</v>
      </c>
      <c r="B944" t="s">
        <v>818</v>
      </c>
    </row>
    <row r="945" spans="1:2" x14ac:dyDescent="0.3">
      <c r="A945">
        <v>5500</v>
      </c>
      <c r="B945" t="s">
        <v>819</v>
      </c>
    </row>
    <row r="946" spans="1:2" x14ac:dyDescent="0.3">
      <c r="A946">
        <v>5503</v>
      </c>
      <c r="B946" t="s">
        <v>820</v>
      </c>
    </row>
    <row r="947" spans="1:2" x14ac:dyDescent="0.3">
      <c r="A947">
        <v>5505</v>
      </c>
      <c r="B947" t="s">
        <v>821</v>
      </c>
    </row>
    <row r="948" spans="1:2" x14ac:dyDescent="0.3">
      <c r="A948">
        <v>5511</v>
      </c>
      <c r="B948" t="s">
        <v>822</v>
      </c>
    </row>
    <row r="949" spans="1:2" x14ac:dyDescent="0.3">
      <c r="A949">
        <v>5521</v>
      </c>
      <c r="B949" t="s">
        <v>823</v>
      </c>
    </row>
    <row r="950" spans="1:2" x14ac:dyDescent="0.3">
      <c r="A950">
        <v>5522</v>
      </c>
      <c r="B950" t="s">
        <v>824</v>
      </c>
    </row>
    <row r="951" spans="1:2" x14ac:dyDescent="0.3">
      <c r="A951">
        <v>5523</v>
      </c>
      <c r="B951" t="s">
        <v>825</v>
      </c>
    </row>
    <row r="952" spans="1:2" x14ac:dyDescent="0.3">
      <c r="A952">
        <v>5524</v>
      </c>
      <c r="B952" t="s">
        <v>826</v>
      </c>
    </row>
    <row r="953" spans="1:2" x14ac:dyDescent="0.3">
      <c r="A953">
        <v>5531</v>
      </c>
      <c r="B953" t="s">
        <v>827</v>
      </c>
    </row>
    <row r="954" spans="1:2" x14ac:dyDescent="0.3">
      <c r="A954">
        <v>5532</v>
      </c>
      <c r="B954" t="s">
        <v>828</v>
      </c>
    </row>
    <row r="955" spans="1:2" x14ac:dyDescent="0.3">
      <c r="A955">
        <v>5541</v>
      </c>
      <c r="B955" t="s">
        <v>829</v>
      </c>
    </row>
    <row r="956" spans="1:2" x14ac:dyDescent="0.3">
      <c r="A956">
        <v>5542</v>
      </c>
      <c r="B956" t="s">
        <v>830</v>
      </c>
    </row>
    <row r="957" spans="1:2" x14ac:dyDescent="0.3">
      <c r="A957">
        <v>5550</v>
      </c>
      <c r="B957" t="s">
        <v>831</v>
      </c>
    </row>
    <row r="958" spans="1:2" x14ac:dyDescent="0.3">
      <c r="A958">
        <v>5561</v>
      </c>
      <c r="B958" t="s">
        <v>832</v>
      </c>
    </row>
    <row r="959" spans="1:2" x14ac:dyDescent="0.3">
      <c r="A959">
        <v>5562</v>
      </c>
      <c r="B959" t="s">
        <v>833</v>
      </c>
    </row>
    <row r="960" spans="1:2" x14ac:dyDescent="0.3">
      <c r="A960">
        <v>5563</v>
      </c>
      <c r="B960" t="s">
        <v>834</v>
      </c>
    </row>
    <row r="961" spans="1:2" x14ac:dyDescent="0.3">
      <c r="A961">
        <v>5570</v>
      </c>
      <c r="B961" t="s">
        <v>835</v>
      </c>
    </row>
    <row r="962" spans="1:2" x14ac:dyDescent="0.3">
      <c r="A962">
        <v>5571</v>
      </c>
      <c r="B962" t="s">
        <v>836</v>
      </c>
    </row>
    <row r="963" spans="1:2" x14ac:dyDescent="0.3">
      <c r="A963">
        <v>5580</v>
      </c>
      <c r="B963" t="s">
        <v>837</v>
      </c>
    </row>
    <row r="964" spans="1:2" x14ac:dyDescent="0.3">
      <c r="A964">
        <v>5582</v>
      </c>
      <c r="B964" t="s">
        <v>838</v>
      </c>
    </row>
    <row r="965" spans="1:2" x14ac:dyDescent="0.3">
      <c r="A965">
        <v>5583</v>
      </c>
      <c r="B965" t="s">
        <v>839</v>
      </c>
    </row>
    <row r="966" spans="1:2" x14ac:dyDescent="0.3">
      <c r="A966">
        <v>5584</v>
      </c>
      <c r="B966" t="s">
        <v>840</v>
      </c>
    </row>
    <row r="967" spans="1:2" x14ac:dyDescent="0.3">
      <c r="A967">
        <v>5591</v>
      </c>
      <c r="B967" t="s">
        <v>841</v>
      </c>
    </row>
    <row r="968" spans="1:2" x14ac:dyDescent="0.3">
      <c r="A968">
        <v>5600</v>
      </c>
      <c r="B968" t="s">
        <v>842</v>
      </c>
    </row>
    <row r="969" spans="1:2" x14ac:dyDescent="0.3">
      <c r="A969">
        <v>5602</v>
      </c>
      <c r="B969" t="s">
        <v>843</v>
      </c>
    </row>
    <row r="970" spans="1:2" x14ac:dyDescent="0.3">
      <c r="A970">
        <v>5603</v>
      </c>
      <c r="B970" t="s">
        <v>844</v>
      </c>
    </row>
    <row r="971" spans="1:2" x14ac:dyDescent="0.3">
      <c r="A971">
        <v>5611</v>
      </c>
      <c r="B971" t="s">
        <v>845</v>
      </c>
    </row>
    <row r="972" spans="1:2" x14ac:dyDescent="0.3">
      <c r="A972">
        <v>5612</v>
      </c>
      <c r="B972" t="s">
        <v>846</v>
      </c>
    </row>
    <row r="973" spans="1:2" x14ac:dyDescent="0.3">
      <c r="A973">
        <v>5620</v>
      </c>
      <c r="B973" t="s">
        <v>847</v>
      </c>
    </row>
    <row r="974" spans="1:2" x14ac:dyDescent="0.3">
      <c r="A974">
        <v>5621</v>
      </c>
      <c r="B974" t="s">
        <v>848</v>
      </c>
    </row>
    <row r="975" spans="1:2" x14ac:dyDescent="0.3">
      <c r="A975">
        <v>5622</v>
      </c>
      <c r="B975" t="s">
        <v>849</v>
      </c>
    </row>
    <row r="976" spans="1:2" x14ac:dyDescent="0.3">
      <c r="A976">
        <v>5630</v>
      </c>
      <c r="B976" t="s">
        <v>850</v>
      </c>
    </row>
    <row r="977" spans="1:2" x14ac:dyDescent="0.3">
      <c r="A977">
        <v>5632</v>
      </c>
      <c r="B977" t="s">
        <v>851</v>
      </c>
    </row>
    <row r="978" spans="1:2" x14ac:dyDescent="0.3">
      <c r="A978">
        <v>5640</v>
      </c>
      <c r="B978" t="s">
        <v>852</v>
      </c>
    </row>
    <row r="979" spans="1:2" x14ac:dyDescent="0.3">
      <c r="A979">
        <v>5642</v>
      </c>
      <c r="B979" t="s">
        <v>852</v>
      </c>
    </row>
    <row r="980" spans="1:2" x14ac:dyDescent="0.3">
      <c r="A980">
        <v>5645</v>
      </c>
      <c r="B980" t="s">
        <v>853</v>
      </c>
    </row>
    <row r="981" spans="1:2" x14ac:dyDescent="0.3">
      <c r="A981">
        <v>5651</v>
      </c>
      <c r="B981" t="s">
        <v>854</v>
      </c>
    </row>
    <row r="982" spans="1:2" x14ac:dyDescent="0.3">
      <c r="A982">
        <v>5652</v>
      </c>
      <c r="B982" t="s">
        <v>855</v>
      </c>
    </row>
    <row r="983" spans="1:2" x14ac:dyDescent="0.3">
      <c r="A983">
        <v>5660</v>
      </c>
      <c r="B983" t="s">
        <v>856</v>
      </c>
    </row>
    <row r="984" spans="1:2" x14ac:dyDescent="0.3">
      <c r="A984">
        <v>5661</v>
      </c>
      <c r="B984" t="s">
        <v>857</v>
      </c>
    </row>
    <row r="985" spans="1:2" x14ac:dyDescent="0.3">
      <c r="A985">
        <v>5662</v>
      </c>
      <c r="B985" t="s">
        <v>858</v>
      </c>
    </row>
    <row r="986" spans="1:2" x14ac:dyDescent="0.3">
      <c r="A986">
        <v>5671</v>
      </c>
      <c r="B986" t="s">
        <v>859</v>
      </c>
    </row>
    <row r="987" spans="1:2" x14ac:dyDescent="0.3">
      <c r="A987">
        <v>5672</v>
      </c>
      <c r="B987" t="s">
        <v>860</v>
      </c>
    </row>
    <row r="988" spans="1:2" x14ac:dyDescent="0.3">
      <c r="A988">
        <v>5700</v>
      </c>
      <c r="B988" t="s">
        <v>861</v>
      </c>
    </row>
    <row r="989" spans="1:2" x14ac:dyDescent="0.3">
      <c r="A989">
        <v>5702</v>
      </c>
      <c r="B989" t="s">
        <v>862</v>
      </c>
    </row>
    <row r="990" spans="1:2" x14ac:dyDescent="0.3">
      <c r="A990">
        <v>5705</v>
      </c>
      <c r="B990" t="s">
        <v>861</v>
      </c>
    </row>
    <row r="991" spans="1:2" x14ac:dyDescent="0.3">
      <c r="A991">
        <v>5710</v>
      </c>
      <c r="B991" t="s">
        <v>863</v>
      </c>
    </row>
    <row r="992" spans="1:2" x14ac:dyDescent="0.3">
      <c r="A992">
        <v>5721</v>
      </c>
      <c r="B992" t="s">
        <v>864</v>
      </c>
    </row>
    <row r="993" spans="1:2" x14ac:dyDescent="0.3">
      <c r="A993">
        <v>5722</v>
      </c>
      <c r="B993" t="s">
        <v>865</v>
      </c>
    </row>
    <row r="994" spans="1:2" x14ac:dyDescent="0.3">
      <c r="A994">
        <v>5723</v>
      </c>
      <c r="B994" t="s">
        <v>866</v>
      </c>
    </row>
    <row r="995" spans="1:2" x14ac:dyDescent="0.3">
      <c r="A995">
        <v>5724</v>
      </c>
      <c r="B995" t="s">
        <v>867</v>
      </c>
    </row>
    <row r="996" spans="1:2" x14ac:dyDescent="0.3">
      <c r="A996">
        <v>5730</v>
      </c>
      <c r="B996" t="s">
        <v>868</v>
      </c>
    </row>
    <row r="997" spans="1:2" x14ac:dyDescent="0.3">
      <c r="A997">
        <v>5731</v>
      </c>
      <c r="B997" t="s">
        <v>869</v>
      </c>
    </row>
    <row r="998" spans="1:2" x14ac:dyDescent="0.3">
      <c r="A998">
        <v>5732</v>
      </c>
      <c r="B998" t="s">
        <v>870</v>
      </c>
    </row>
    <row r="999" spans="1:2" x14ac:dyDescent="0.3">
      <c r="A999">
        <v>5733</v>
      </c>
      <c r="B999" t="s">
        <v>871</v>
      </c>
    </row>
    <row r="1000" spans="1:2" x14ac:dyDescent="0.3">
      <c r="A1000">
        <v>5741</v>
      </c>
      <c r="B1000" t="s">
        <v>872</v>
      </c>
    </row>
    <row r="1001" spans="1:2" x14ac:dyDescent="0.3">
      <c r="A1001">
        <v>5742</v>
      </c>
      <c r="B1001" t="s">
        <v>873</v>
      </c>
    </row>
    <row r="1002" spans="1:2" x14ac:dyDescent="0.3">
      <c r="A1002">
        <v>5743</v>
      </c>
      <c r="B1002" t="s">
        <v>874</v>
      </c>
    </row>
    <row r="1003" spans="1:2" x14ac:dyDescent="0.3">
      <c r="A1003">
        <v>5751</v>
      </c>
      <c r="B1003" t="s">
        <v>875</v>
      </c>
    </row>
    <row r="1004" spans="1:2" x14ac:dyDescent="0.3">
      <c r="A1004">
        <v>5752</v>
      </c>
      <c r="B1004" t="s">
        <v>876</v>
      </c>
    </row>
    <row r="1005" spans="1:2" x14ac:dyDescent="0.3">
      <c r="A1005">
        <v>5753</v>
      </c>
      <c r="B1005" t="s">
        <v>877</v>
      </c>
    </row>
    <row r="1006" spans="1:2" x14ac:dyDescent="0.3">
      <c r="A1006">
        <v>5754</v>
      </c>
      <c r="B1006" t="s">
        <v>878</v>
      </c>
    </row>
    <row r="1007" spans="1:2" x14ac:dyDescent="0.3">
      <c r="A1007">
        <v>5760</v>
      </c>
      <c r="B1007" t="s">
        <v>879</v>
      </c>
    </row>
    <row r="1008" spans="1:2" x14ac:dyDescent="0.3">
      <c r="A1008">
        <v>5761</v>
      </c>
      <c r="B1008" t="s">
        <v>880</v>
      </c>
    </row>
    <row r="1009" spans="1:2" x14ac:dyDescent="0.3">
      <c r="A1009">
        <v>5771</v>
      </c>
      <c r="B1009" t="s">
        <v>881</v>
      </c>
    </row>
    <row r="1010" spans="1:2" x14ac:dyDescent="0.3">
      <c r="A1010">
        <v>6010</v>
      </c>
      <c r="B1010" t="s">
        <v>459</v>
      </c>
    </row>
    <row r="1011" spans="1:2" x14ac:dyDescent="0.3">
      <c r="A1011">
        <v>6012</v>
      </c>
      <c r="B1011" t="s">
        <v>459</v>
      </c>
    </row>
    <row r="1012" spans="1:2" x14ac:dyDescent="0.3">
      <c r="A1012">
        <v>6013</v>
      </c>
      <c r="B1012" t="s">
        <v>459</v>
      </c>
    </row>
    <row r="1013" spans="1:2" x14ac:dyDescent="0.3">
      <c r="A1013">
        <v>6014</v>
      </c>
      <c r="B1013" t="s">
        <v>459</v>
      </c>
    </row>
    <row r="1014" spans="1:2" x14ac:dyDescent="0.3">
      <c r="A1014">
        <v>6020</v>
      </c>
      <c r="B1014" t="s">
        <v>459</v>
      </c>
    </row>
    <row r="1015" spans="1:2" x14ac:dyDescent="0.3">
      <c r="A1015">
        <v>6022</v>
      </c>
      <c r="B1015" t="s">
        <v>459</v>
      </c>
    </row>
    <row r="1016" spans="1:2" x14ac:dyDescent="0.3">
      <c r="A1016">
        <v>6023</v>
      </c>
      <c r="B1016" t="s">
        <v>459</v>
      </c>
    </row>
    <row r="1017" spans="1:2" x14ac:dyDescent="0.3">
      <c r="A1017">
        <v>6024</v>
      </c>
      <c r="B1017" t="s">
        <v>459</v>
      </c>
    </row>
    <row r="1018" spans="1:2" x14ac:dyDescent="0.3">
      <c r="A1018">
        <v>6025</v>
      </c>
      <c r="B1018" t="s">
        <v>459</v>
      </c>
    </row>
    <row r="1019" spans="1:2" x14ac:dyDescent="0.3">
      <c r="A1019">
        <v>6026</v>
      </c>
      <c r="B1019" t="s">
        <v>459</v>
      </c>
    </row>
    <row r="1020" spans="1:2" x14ac:dyDescent="0.3">
      <c r="A1020">
        <v>6027</v>
      </c>
      <c r="B1020" t="s">
        <v>459</v>
      </c>
    </row>
    <row r="1021" spans="1:2" x14ac:dyDescent="0.3">
      <c r="A1021">
        <v>6029</v>
      </c>
      <c r="B1021" t="s">
        <v>459</v>
      </c>
    </row>
    <row r="1022" spans="1:2" x14ac:dyDescent="0.3">
      <c r="A1022">
        <v>6033</v>
      </c>
      <c r="B1022" t="s">
        <v>882</v>
      </c>
    </row>
    <row r="1023" spans="1:2" x14ac:dyDescent="0.3">
      <c r="A1023">
        <v>6040</v>
      </c>
      <c r="B1023" t="s">
        <v>883</v>
      </c>
    </row>
    <row r="1024" spans="1:2" x14ac:dyDescent="0.3">
      <c r="A1024">
        <v>6050</v>
      </c>
      <c r="B1024" t="s">
        <v>884</v>
      </c>
    </row>
    <row r="1025" spans="1:2" x14ac:dyDescent="0.3">
      <c r="A1025">
        <v>6060</v>
      </c>
      <c r="B1025" t="s">
        <v>884</v>
      </c>
    </row>
    <row r="1026" spans="1:2" x14ac:dyDescent="0.3">
      <c r="A1026">
        <v>6063</v>
      </c>
      <c r="B1026" t="s">
        <v>885</v>
      </c>
    </row>
    <row r="1027" spans="1:2" x14ac:dyDescent="0.3">
      <c r="A1027">
        <v>6064</v>
      </c>
      <c r="B1027" t="s">
        <v>885</v>
      </c>
    </row>
    <row r="1028" spans="1:2" x14ac:dyDescent="0.3">
      <c r="A1028">
        <v>6067</v>
      </c>
      <c r="B1028" t="s">
        <v>886</v>
      </c>
    </row>
    <row r="1029" spans="1:2" x14ac:dyDescent="0.3">
      <c r="A1029">
        <v>6068</v>
      </c>
      <c r="B1029" t="s">
        <v>887</v>
      </c>
    </row>
    <row r="1030" spans="1:2" x14ac:dyDescent="0.3">
      <c r="A1030">
        <v>6071</v>
      </c>
      <c r="B1030" t="s">
        <v>888</v>
      </c>
    </row>
    <row r="1031" spans="1:2" x14ac:dyDescent="0.3">
      <c r="A1031">
        <v>6080</v>
      </c>
      <c r="B1031" t="s">
        <v>889</v>
      </c>
    </row>
    <row r="1032" spans="1:2" x14ac:dyDescent="0.3">
      <c r="A1032">
        <v>6091</v>
      </c>
      <c r="B1032" t="s">
        <v>890</v>
      </c>
    </row>
    <row r="1033" spans="1:2" x14ac:dyDescent="0.3">
      <c r="A1033">
        <v>6094</v>
      </c>
      <c r="B1033" t="s">
        <v>891</v>
      </c>
    </row>
    <row r="1034" spans="1:2" x14ac:dyDescent="0.3">
      <c r="A1034">
        <v>6100</v>
      </c>
      <c r="B1034" t="s">
        <v>892</v>
      </c>
    </row>
    <row r="1035" spans="1:2" x14ac:dyDescent="0.3">
      <c r="A1035">
        <v>6103</v>
      </c>
      <c r="B1035" t="s">
        <v>893</v>
      </c>
    </row>
    <row r="1036" spans="1:2" x14ac:dyDescent="0.3">
      <c r="A1036">
        <v>6105</v>
      </c>
      <c r="B1036" t="s">
        <v>894</v>
      </c>
    </row>
    <row r="1037" spans="1:2" x14ac:dyDescent="0.3">
      <c r="A1037">
        <v>6108</v>
      </c>
      <c r="B1037" t="s">
        <v>895</v>
      </c>
    </row>
    <row r="1038" spans="1:2" x14ac:dyDescent="0.3">
      <c r="A1038">
        <v>6111</v>
      </c>
      <c r="B1038" t="s">
        <v>896</v>
      </c>
    </row>
    <row r="1039" spans="1:2" x14ac:dyDescent="0.3">
      <c r="A1039">
        <v>6112</v>
      </c>
      <c r="B1039" t="s">
        <v>897</v>
      </c>
    </row>
    <row r="1040" spans="1:2" x14ac:dyDescent="0.3">
      <c r="A1040">
        <v>6114</v>
      </c>
      <c r="B1040" t="s">
        <v>898</v>
      </c>
    </row>
    <row r="1041" spans="1:2" x14ac:dyDescent="0.3">
      <c r="A1041">
        <v>6121</v>
      </c>
      <c r="B1041" t="s">
        <v>899</v>
      </c>
    </row>
    <row r="1042" spans="1:2" x14ac:dyDescent="0.3">
      <c r="A1042">
        <v>6122</v>
      </c>
      <c r="B1042" t="s">
        <v>900</v>
      </c>
    </row>
    <row r="1043" spans="1:2" x14ac:dyDescent="0.3">
      <c r="A1043">
        <v>6123</v>
      </c>
      <c r="B1043" t="s">
        <v>901</v>
      </c>
    </row>
    <row r="1044" spans="1:2" x14ac:dyDescent="0.3">
      <c r="A1044">
        <v>6130</v>
      </c>
      <c r="B1044" t="s">
        <v>902</v>
      </c>
    </row>
    <row r="1045" spans="1:2" x14ac:dyDescent="0.3">
      <c r="A1045">
        <v>6131</v>
      </c>
      <c r="B1045" t="s">
        <v>902</v>
      </c>
    </row>
    <row r="1046" spans="1:2" x14ac:dyDescent="0.3">
      <c r="A1046">
        <v>6134</v>
      </c>
      <c r="B1046" t="s">
        <v>903</v>
      </c>
    </row>
    <row r="1047" spans="1:2" x14ac:dyDescent="0.3">
      <c r="A1047">
        <v>6135</v>
      </c>
      <c r="B1047" t="s">
        <v>904</v>
      </c>
    </row>
    <row r="1048" spans="1:2" x14ac:dyDescent="0.3">
      <c r="A1048">
        <v>6143</v>
      </c>
      <c r="B1048" t="s">
        <v>905</v>
      </c>
    </row>
    <row r="1049" spans="1:2" x14ac:dyDescent="0.3">
      <c r="A1049">
        <v>6150</v>
      </c>
      <c r="B1049" t="s">
        <v>906</v>
      </c>
    </row>
    <row r="1050" spans="1:2" x14ac:dyDescent="0.3">
      <c r="A1050">
        <v>6152</v>
      </c>
      <c r="B1050" t="s">
        <v>907</v>
      </c>
    </row>
    <row r="1051" spans="1:2" x14ac:dyDescent="0.3">
      <c r="A1051">
        <v>6154</v>
      </c>
      <c r="B1051" t="s">
        <v>908</v>
      </c>
    </row>
    <row r="1052" spans="1:2" x14ac:dyDescent="0.3">
      <c r="A1052">
        <v>6156</v>
      </c>
      <c r="B1052" t="s">
        <v>909</v>
      </c>
    </row>
    <row r="1053" spans="1:2" x14ac:dyDescent="0.3">
      <c r="A1053">
        <v>6162</v>
      </c>
      <c r="B1053" t="s">
        <v>910</v>
      </c>
    </row>
    <row r="1054" spans="1:2" x14ac:dyDescent="0.3">
      <c r="A1054">
        <v>6166</v>
      </c>
      <c r="B1054" t="s">
        <v>911</v>
      </c>
    </row>
    <row r="1055" spans="1:2" x14ac:dyDescent="0.3">
      <c r="A1055">
        <v>6167</v>
      </c>
      <c r="B1055" t="s">
        <v>912</v>
      </c>
    </row>
    <row r="1056" spans="1:2" x14ac:dyDescent="0.3">
      <c r="A1056">
        <v>6170</v>
      </c>
      <c r="B1056" t="s">
        <v>913</v>
      </c>
    </row>
    <row r="1057" spans="1:2" x14ac:dyDescent="0.3">
      <c r="A1057">
        <v>6173</v>
      </c>
      <c r="B1057" t="s">
        <v>914</v>
      </c>
    </row>
    <row r="1058" spans="1:2" x14ac:dyDescent="0.3">
      <c r="A1058">
        <v>6175</v>
      </c>
      <c r="B1058" t="s">
        <v>915</v>
      </c>
    </row>
    <row r="1059" spans="1:2" x14ac:dyDescent="0.3">
      <c r="A1059">
        <v>6176</v>
      </c>
      <c r="B1059" t="s">
        <v>916</v>
      </c>
    </row>
    <row r="1060" spans="1:2" x14ac:dyDescent="0.3">
      <c r="A1060">
        <v>6177</v>
      </c>
      <c r="B1060" t="s">
        <v>916</v>
      </c>
    </row>
    <row r="1061" spans="1:2" x14ac:dyDescent="0.3">
      <c r="A1061">
        <v>6182</v>
      </c>
      <c r="B1061" t="s">
        <v>917</v>
      </c>
    </row>
    <row r="1062" spans="1:2" x14ac:dyDescent="0.3">
      <c r="A1062">
        <v>6200</v>
      </c>
      <c r="B1062" t="s">
        <v>918</v>
      </c>
    </row>
    <row r="1063" spans="1:2" x14ac:dyDescent="0.3">
      <c r="A1063">
        <v>6212</v>
      </c>
      <c r="B1063" t="s">
        <v>919</v>
      </c>
    </row>
    <row r="1064" spans="1:2" x14ac:dyDescent="0.3">
      <c r="A1064">
        <v>6213</v>
      </c>
      <c r="B1064" t="s">
        <v>920</v>
      </c>
    </row>
    <row r="1065" spans="1:2" x14ac:dyDescent="0.3">
      <c r="A1065">
        <v>6215</v>
      </c>
      <c r="B1065" t="s">
        <v>921</v>
      </c>
    </row>
    <row r="1066" spans="1:2" x14ac:dyDescent="0.3">
      <c r="A1066">
        <v>6230</v>
      </c>
      <c r="B1066" t="s">
        <v>922</v>
      </c>
    </row>
    <row r="1067" spans="1:2" x14ac:dyDescent="0.3">
      <c r="A1067">
        <v>6232</v>
      </c>
      <c r="B1067" t="s">
        <v>923</v>
      </c>
    </row>
    <row r="1068" spans="1:2" x14ac:dyDescent="0.3">
      <c r="A1068">
        <v>6233</v>
      </c>
      <c r="B1068" t="s">
        <v>924</v>
      </c>
    </row>
    <row r="1069" spans="1:2" x14ac:dyDescent="0.3">
      <c r="A1069">
        <v>6235</v>
      </c>
      <c r="B1069" t="s">
        <v>925</v>
      </c>
    </row>
    <row r="1070" spans="1:2" x14ac:dyDescent="0.3">
      <c r="A1070">
        <v>6236</v>
      </c>
      <c r="B1070" t="s">
        <v>926</v>
      </c>
    </row>
    <row r="1071" spans="1:2" x14ac:dyDescent="0.3">
      <c r="A1071">
        <v>6240</v>
      </c>
      <c r="B1071" t="s">
        <v>927</v>
      </c>
    </row>
    <row r="1072" spans="1:2" x14ac:dyDescent="0.3">
      <c r="A1072">
        <v>6250</v>
      </c>
      <c r="B1072" t="s">
        <v>928</v>
      </c>
    </row>
    <row r="1073" spans="1:2" x14ac:dyDescent="0.3">
      <c r="A1073">
        <v>6252</v>
      </c>
      <c r="B1073" t="s">
        <v>929</v>
      </c>
    </row>
    <row r="1074" spans="1:2" x14ac:dyDescent="0.3">
      <c r="A1074">
        <v>6261</v>
      </c>
      <c r="B1074" t="s">
        <v>930</v>
      </c>
    </row>
    <row r="1075" spans="1:2" x14ac:dyDescent="0.3">
      <c r="A1075">
        <v>6262</v>
      </c>
      <c r="B1075" t="s">
        <v>931</v>
      </c>
    </row>
    <row r="1076" spans="1:2" x14ac:dyDescent="0.3">
      <c r="A1076">
        <v>6263</v>
      </c>
      <c r="B1076" t="s">
        <v>932</v>
      </c>
    </row>
    <row r="1077" spans="1:2" x14ac:dyDescent="0.3">
      <c r="A1077">
        <v>6271</v>
      </c>
      <c r="B1077" t="s">
        <v>933</v>
      </c>
    </row>
    <row r="1078" spans="1:2" x14ac:dyDescent="0.3">
      <c r="A1078">
        <v>6272</v>
      </c>
      <c r="B1078" t="s">
        <v>934</v>
      </c>
    </row>
    <row r="1079" spans="1:2" x14ac:dyDescent="0.3">
      <c r="A1079">
        <v>6274</v>
      </c>
      <c r="B1079" t="s">
        <v>935</v>
      </c>
    </row>
    <row r="1080" spans="1:2" x14ac:dyDescent="0.3">
      <c r="A1080">
        <v>6280</v>
      </c>
      <c r="B1080" t="s">
        <v>936</v>
      </c>
    </row>
    <row r="1081" spans="1:2" x14ac:dyDescent="0.3">
      <c r="A1081">
        <v>6281</v>
      </c>
      <c r="B1081" t="s">
        <v>937</v>
      </c>
    </row>
    <row r="1082" spans="1:2" x14ac:dyDescent="0.3">
      <c r="A1082">
        <v>6283</v>
      </c>
      <c r="B1082" t="s">
        <v>938</v>
      </c>
    </row>
    <row r="1083" spans="1:2" x14ac:dyDescent="0.3">
      <c r="A1083">
        <v>6290</v>
      </c>
      <c r="B1083" t="s">
        <v>939</v>
      </c>
    </row>
    <row r="1084" spans="1:2" x14ac:dyDescent="0.3">
      <c r="A1084">
        <v>6292</v>
      </c>
      <c r="B1084" t="s">
        <v>940</v>
      </c>
    </row>
    <row r="1085" spans="1:2" x14ac:dyDescent="0.3">
      <c r="A1085">
        <v>6293</v>
      </c>
      <c r="B1085" t="s">
        <v>941</v>
      </c>
    </row>
    <row r="1086" spans="1:2" x14ac:dyDescent="0.3">
      <c r="A1086">
        <v>6294</v>
      </c>
      <c r="B1086" t="s">
        <v>942</v>
      </c>
    </row>
    <row r="1087" spans="1:2" x14ac:dyDescent="0.3">
      <c r="A1087">
        <v>6300</v>
      </c>
      <c r="B1087" t="s">
        <v>943</v>
      </c>
    </row>
    <row r="1088" spans="1:2" x14ac:dyDescent="0.3">
      <c r="A1088">
        <v>6302</v>
      </c>
      <c r="B1088" t="s">
        <v>943</v>
      </c>
    </row>
    <row r="1089" spans="1:2" x14ac:dyDescent="0.3">
      <c r="A1089">
        <v>6306</v>
      </c>
      <c r="B1089" t="s">
        <v>944</v>
      </c>
    </row>
    <row r="1090" spans="1:2" x14ac:dyDescent="0.3">
      <c r="A1090">
        <v>6311</v>
      </c>
      <c r="B1090" t="s">
        <v>945</v>
      </c>
    </row>
    <row r="1091" spans="1:2" x14ac:dyDescent="0.3">
      <c r="A1091">
        <v>6314</v>
      </c>
      <c r="B1091" t="s">
        <v>946</v>
      </c>
    </row>
    <row r="1092" spans="1:2" x14ac:dyDescent="0.3">
      <c r="A1092">
        <v>6322</v>
      </c>
      <c r="B1092" t="s">
        <v>947</v>
      </c>
    </row>
    <row r="1093" spans="1:2" x14ac:dyDescent="0.3">
      <c r="A1093">
        <v>6323</v>
      </c>
      <c r="B1093" t="s">
        <v>948</v>
      </c>
    </row>
    <row r="1094" spans="1:2" x14ac:dyDescent="0.3">
      <c r="A1094">
        <v>6330</v>
      </c>
      <c r="B1094" t="s">
        <v>949</v>
      </c>
    </row>
    <row r="1095" spans="1:2" x14ac:dyDescent="0.3">
      <c r="A1095">
        <v>6332</v>
      </c>
      <c r="B1095" t="s">
        <v>949</v>
      </c>
    </row>
    <row r="1096" spans="1:2" x14ac:dyDescent="0.3">
      <c r="A1096">
        <v>6333</v>
      </c>
      <c r="B1096" t="s">
        <v>949</v>
      </c>
    </row>
    <row r="1097" spans="1:2" x14ac:dyDescent="0.3">
      <c r="A1097">
        <v>6335</v>
      </c>
      <c r="B1097" t="s">
        <v>950</v>
      </c>
    </row>
    <row r="1098" spans="1:2" x14ac:dyDescent="0.3">
      <c r="A1098">
        <v>6341</v>
      </c>
      <c r="B1098" t="s">
        <v>951</v>
      </c>
    </row>
    <row r="1099" spans="1:2" x14ac:dyDescent="0.3">
      <c r="A1099">
        <v>6342</v>
      </c>
      <c r="B1099" t="s">
        <v>952</v>
      </c>
    </row>
    <row r="1100" spans="1:2" x14ac:dyDescent="0.3">
      <c r="A1100">
        <v>6343</v>
      </c>
      <c r="B1100" t="s">
        <v>953</v>
      </c>
    </row>
    <row r="1101" spans="1:2" x14ac:dyDescent="0.3">
      <c r="A1101">
        <v>6344</v>
      </c>
      <c r="B1101" t="s">
        <v>954</v>
      </c>
    </row>
    <row r="1102" spans="1:2" x14ac:dyDescent="0.3">
      <c r="A1102">
        <v>6345</v>
      </c>
      <c r="B1102" t="s">
        <v>955</v>
      </c>
    </row>
    <row r="1103" spans="1:2" x14ac:dyDescent="0.3">
      <c r="A1103">
        <v>6351</v>
      </c>
      <c r="B1103" t="s">
        <v>956</v>
      </c>
    </row>
    <row r="1104" spans="1:2" x14ac:dyDescent="0.3">
      <c r="A1104">
        <v>6352</v>
      </c>
      <c r="B1104" t="s">
        <v>957</v>
      </c>
    </row>
    <row r="1105" spans="1:2" x14ac:dyDescent="0.3">
      <c r="A1105">
        <v>6353</v>
      </c>
      <c r="B1105" t="s">
        <v>958</v>
      </c>
    </row>
    <row r="1106" spans="1:2" x14ac:dyDescent="0.3">
      <c r="A1106">
        <v>6361</v>
      </c>
      <c r="B1106" t="s">
        <v>959</v>
      </c>
    </row>
    <row r="1107" spans="1:2" x14ac:dyDescent="0.3">
      <c r="A1107">
        <v>6363</v>
      </c>
      <c r="B1107" t="s">
        <v>960</v>
      </c>
    </row>
    <row r="1108" spans="1:2" x14ac:dyDescent="0.3">
      <c r="A1108">
        <v>6364</v>
      </c>
      <c r="B1108" t="s">
        <v>961</v>
      </c>
    </row>
    <row r="1109" spans="1:2" x14ac:dyDescent="0.3">
      <c r="A1109">
        <v>6365</v>
      </c>
      <c r="B1109" t="s">
        <v>962</v>
      </c>
    </row>
    <row r="1110" spans="1:2" x14ac:dyDescent="0.3">
      <c r="A1110">
        <v>6370</v>
      </c>
      <c r="B1110" t="s">
        <v>963</v>
      </c>
    </row>
    <row r="1111" spans="1:2" x14ac:dyDescent="0.3">
      <c r="A1111">
        <v>6372</v>
      </c>
      <c r="B1111" t="s">
        <v>964</v>
      </c>
    </row>
    <row r="1112" spans="1:2" x14ac:dyDescent="0.3">
      <c r="A1112">
        <v>6380</v>
      </c>
      <c r="B1112" t="s">
        <v>965</v>
      </c>
    </row>
    <row r="1113" spans="1:2" x14ac:dyDescent="0.3">
      <c r="A1113">
        <v>6382</v>
      </c>
      <c r="B1113" t="s">
        <v>966</v>
      </c>
    </row>
    <row r="1114" spans="1:2" x14ac:dyDescent="0.3">
      <c r="A1114">
        <v>6383</v>
      </c>
      <c r="B1114" t="s">
        <v>967</v>
      </c>
    </row>
    <row r="1115" spans="1:2" x14ac:dyDescent="0.3">
      <c r="A1115">
        <v>6384</v>
      </c>
      <c r="B1115" t="s">
        <v>968</v>
      </c>
    </row>
    <row r="1116" spans="1:2" x14ac:dyDescent="0.3">
      <c r="A1116">
        <v>6391</v>
      </c>
      <c r="B1116" t="s">
        <v>969</v>
      </c>
    </row>
    <row r="1117" spans="1:2" x14ac:dyDescent="0.3">
      <c r="A1117">
        <v>6393</v>
      </c>
      <c r="B1117" t="s">
        <v>970</v>
      </c>
    </row>
    <row r="1118" spans="1:2" x14ac:dyDescent="0.3">
      <c r="A1118">
        <v>6395</v>
      </c>
      <c r="B1118" t="s">
        <v>971</v>
      </c>
    </row>
    <row r="1119" spans="1:2" x14ac:dyDescent="0.3">
      <c r="A1119">
        <v>6401</v>
      </c>
      <c r="B1119" t="s">
        <v>972</v>
      </c>
    </row>
    <row r="1120" spans="1:2" x14ac:dyDescent="0.3">
      <c r="A1120">
        <v>6405</v>
      </c>
      <c r="B1120" t="s">
        <v>973</v>
      </c>
    </row>
    <row r="1121" spans="1:2" x14ac:dyDescent="0.3">
      <c r="A1121">
        <v>6410</v>
      </c>
      <c r="B1121" t="s">
        <v>974</v>
      </c>
    </row>
    <row r="1122" spans="1:2" x14ac:dyDescent="0.3">
      <c r="A1122">
        <v>6412</v>
      </c>
      <c r="B1122" t="s">
        <v>975</v>
      </c>
    </row>
    <row r="1123" spans="1:2" x14ac:dyDescent="0.3">
      <c r="A1123">
        <v>6414</v>
      </c>
      <c r="B1123" t="s">
        <v>976</v>
      </c>
    </row>
    <row r="1124" spans="1:2" x14ac:dyDescent="0.3">
      <c r="A1124">
        <v>6416</v>
      </c>
      <c r="B1124" t="s">
        <v>977</v>
      </c>
    </row>
    <row r="1125" spans="1:2" x14ac:dyDescent="0.3">
      <c r="A1125">
        <v>6421</v>
      </c>
      <c r="B1125" t="s">
        <v>978</v>
      </c>
    </row>
    <row r="1126" spans="1:2" x14ac:dyDescent="0.3">
      <c r="A1126">
        <v>6422</v>
      </c>
      <c r="B1126" t="s">
        <v>979</v>
      </c>
    </row>
    <row r="1127" spans="1:2" x14ac:dyDescent="0.3">
      <c r="A1127">
        <v>6423</v>
      </c>
      <c r="B1127" t="s">
        <v>980</v>
      </c>
    </row>
    <row r="1128" spans="1:2" x14ac:dyDescent="0.3">
      <c r="A1128">
        <v>6424</v>
      </c>
      <c r="B1128" t="s">
        <v>981</v>
      </c>
    </row>
    <row r="1129" spans="1:2" x14ac:dyDescent="0.3">
      <c r="A1129">
        <v>6425</v>
      </c>
      <c r="B1129" t="s">
        <v>982</v>
      </c>
    </row>
    <row r="1130" spans="1:2" x14ac:dyDescent="0.3">
      <c r="A1130">
        <v>6430</v>
      </c>
      <c r="B1130" t="s">
        <v>983</v>
      </c>
    </row>
    <row r="1131" spans="1:2" x14ac:dyDescent="0.3">
      <c r="A1131">
        <v>6433</v>
      </c>
      <c r="B1131" t="s">
        <v>984</v>
      </c>
    </row>
    <row r="1132" spans="1:2" x14ac:dyDescent="0.3">
      <c r="A1132">
        <v>6441</v>
      </c>
      <c r="B1132" t="s">
        <v>985</v>
      </c>
    </row>
    <row r="1133" spans="1:2" x14ac:dyDescent="0.3">
      <c r="A1133">
        <v>6444</v>
      </c>
      <c r="B1133" t="s">
        <v>986</v>
      </c>
    </row>
    <row r="1134" spans="1:2" x14ac:dyDescent="0.3">
      <c r="A1134">
        <v>6450</v>
      </c>
      <c r="B1134" t="s">
        <v>987</v>
      </c>
    </row>
    <row r="1135" spans="1:2" x14ac:dyDescent="0.3">
      <c r="A1135">
        <v>6456</v>
      </c>
      <c r="B1135" t="s">
        <v>988</v>
      </c>
    </row>
    <row r="1136" spans="1:2" x14ac:dyDescent="0.3">
      <c r="A1136">
        <v>6460</v>
      </c>
      <c r="B1136" t="s">
        <v>989</v>
      </c>
    </row>
    <row r="1137" spans="1:2" x14ac:dyDescent="0.3">
      <c r="A1137">
        <v>6465</v>
      </c>
      <c r="B1137" t="s">
        <v>990</v>
      </c>
    </row>
    <row r="1138" spans="1:2" x14ac:dyDescent="0.3">
      <c r="A1138">
        <v>6471</v>
      </c>
      <c r="B1138" t="s">
        <v>991</v>
      </c>
    </row>
    <row r="1139" spans="1:2" x14ac:dyDescent="0.3">
      <c r="A1139">
        <v>6473</v>
      </c>
      <c r="B1139" t="s">
        <v>992</v>
      </c>
    </row>
    <row r="1140" spans="1:2" x14ac:dyDescent="0.3">
      <c r="A1140">
        <v>6481</v>
      </c>
      <c r="B1140" t="s">
        <v>993</v>
      </c>
    </row>
    <row r="1141" spans="1:2" x14ac:dyDescent="0.3">
      <c r="A1141">
        <v>6500</v>
      </c>
      <c r="B1141" t="s">
        <v>994</v>
      </c>
    </row>
    <row r="1142" spans="1:2" x14ac:dyDescent="0.3">
      <c r="A1142">
        <v>6503</v>
      </c>
      <c r="B1142" t="s">
        <v>995</v>
      </c>
    </row>
    <row r="1143" spans="1:2" x14ac:dyDescent="0.3">
      <c r="A1143">
        <v>6504</v>
      </c>
      <c r="B1143" t="s">
        <v>996</v>
      </c>
    </row>
    <row r="1144" spans="1:2" x14ac:dyDescent="0.3">
      <c r="A1144">
        <v>6511</v>
      </c>
      <c r="B1144" t="s">
        <v>997</v>
      </c>
    </row>
    <row r="1145" spans="1:2" x14ac:dyDescent="0.3">
      <c r="A1145">
        <v>6522</v>
      </c>
      <c r="B1145" t="s">
        <v>998</v>
      </c>
    </row>
    <row r="1146" spans="1:2" x14ac:dyDescent="0.3">
      <c r="A1146">
        <v>6531</v>
      </c>
      <c r="B1146" t="s">
        <v>999</v>
      </c>
    </row>
    <row r="1147" spans="1:2" x14ac:dyDescent="0.3">
      <c r="A1147">
        <v>6533</v>
      </c>
      <c r="B1147" t="s">
        <v>1000</v>
      </c>
    </row>
    <row r="1148" spans="1:2" x14ac:dyDescent="0.3">
      <c r="A1148">
        <v>6534</v>
      </c>
      <c r="B1148" t="s">
        <v>1001</v>
      </c>
    </row>
    <row r="1149" spans="1:2" x14ac:dyDescent="0.3">
      <c r="A1149">
        <v>6542</v>
      </c>
      <c r="B1149" t="s">
        <v>1002</v>
      </c>
    </row>
    <row r="1150" spans="1:2" x14ac:dyDescent="0.3">
      <c r="A1150">
        <v>6543</v>
      </c>
      <c r="B1150" t="s">
        <v>1003</v>
      </c>
    </row>
    <row r="1151" spans="1:2" x14ac:dyDescent="0.3">
      <c r="A1151">
        <v>6551</v>
      </c>
      <c r="B1151" t="s">
        <v>1004</v>
      </c>
    </row>
    <row r="1152" spans="1:2" x14ac:dyDescent="0.3">
      <c r="A1152">
        <v>6553</v>
      </c>
      <c r="B1152" t="s">
        <v>1005</v>
      </c>
    </row>
    <row r="1153" spans="1:2" x14ac:dyDescent="0.3">
      <c r="A1153">
        <v>6555</v>
      </c>
      <c r="B1153" t="s">
        <v>1006</v>
      </c>
    </row>
    <row r="1154" spans="1:2" x14ac:dyDescent="0.3">
      <c r="A1154">
        <v>6561</v>
      </c>
      <c r="B1154" t="s">
        <v>1007</v>
      </c>
    </row>
    <row r="1155" spans="1:2" x14ac:dyDescent="0.3">
      <c r="A1155">
        <v>6563</v>
      </c>
      <c r="B1155" t="s">
        <v>1008</v>
      </c>
    </row>
    <row r="1156" spans="1:2" x14ac:dyDescent="0.3">
      <c r="A1156">
        <v>6572</v>
      </c>
      <c r="B1156" t="s">
        <v>1009</v>
      </c>
    </row>
    <row r="1157" spans="1:2" x14ac:dyDescent="0.3">
      <c r="A1157">
        <v>6574</v>
      </c>
      <c r="B1157" t="s">
        <v>1010</v>
      </c>
    </row>
    <row r="1158" spans="1:2" x14ac:dyDescent="0.3">
      <c r="A1158">
        <v>6580</v>
      </c>
      <c r="B1158" t="s">
        <v>1011</v>
      </c>
    </row>
    <row r="1159" spans="1:2" x14ac:dyDescent="0.3">
      <c r="A1159">
        <v>6591</v>
      </c>
      <c r="B1159" t="s">
        <v>1012</v>
      </c>
    </row>
    <row r="1160" spans="1:2" x14ac:dyDescent="0.3">
      <c r="A1160">
        <v>6600</v>
      </c>
      <c r="B1160" t="s">
        <v>1013</v>
      </c>
    </row>
    <row r="1161" spans="1:2" x14ac:dyDescent="0.3">
      <c r="A1161">
        <v>6611</v>
      </c>
      <c r="B1161" t="s">
        <v>1014</v>
      </c>
    </row>
    <row r="1162" spans="1:2" x14ac:dyDescent="0.3">
      <c r="A1162">
        <v>6621</v>
      </c>
      <c r="B1162" t="s">
        <v>1015</v>
      </c>
    </row>
    <row r="1163" spans="1:2" x14ac:dyDescent="0.3">
      <c r="A1163">
        <v>6622</v>
      </c>
      <c r="B1163" t="s">
        <v>1016</v>
      </c>
    </row>
    <row r="1164" spans="1:2" x14ac:dyDescent="0.3">
      <c r="A1164">
        <v>6631</v>
      </c>
      <c r="B1164" t="s">
        <v>1017</v>
      </c>
    </row>
    <row r="1165" spans="1:2" x14ac:dyDescent="0.3">
      <c r="A1165">
        <v>6632</v>
      </c>
      <c r="B1165" t="s">
        <v>1018</v>
      </c>
    </row>
    <row r="1166" spans="1:2" x14ac:dyDescent="0.3">
      <c r="A1166">
        <v>6642</v>
      </c>
      <c r="B1166" t="s">
        <v>1019</v>
      </c>
    </row>
    <row r="1167" spans="1:2" x14ac:dyDescent="0.3">
      <c r="A1167">
        <v>6644</v>
      </c>
      <c r="B1167" t="s">
        <v>1020</v>
      </c>
    </row>
    <row r="1168" spans="1:2" x14ac:dyDescent="0.3">
      <c r="A1168">
        <v>6651</v>
      </c>
      <c r="B1168" t="s">
        <v>1021</v>
      </c>
    </row>
    <row r="1169" spans="1:2" x14ac:dyDescent="0.3">
      <c r="A1169">
        <v>6652</v>
      </c>
      <c r="B1169" t="s">
        <v>1022</v>
      </c>
    </row>
    <row r="1170" spans="1:2" x14ac:dyDescent="0.3">
      <c r="A1170">
        <v>6653</v>
      </c>
      <c r="B1170" t="s">
        <v>1023</v>
      </c>
    </row>
    <row r="1171" spans="1:2" x14ac:dyDescent="0.3">
      <c r="A1171">
        <v>6654</v>
      </c>
      <c r="B1171" t="s">
        <v>1024</v>
      </c>
    </row>
    <row r="1172" spans="1:2" x14ac:dyDescent="0.3">
      <c r="A1172">
        <v>6655</v>
      </c>
      <c r="B1172" t="s">
        <v>1025</v>
      </c>
    </row>
    <row r="1173" spans="1:2" x14ac:dyDescent="0.3">
      <c r="A1173">
        <v>6671</v>
      </c>
      <c r="B1173" t="s">
        <v>1026</v>
      </c>
    </row>
    <row r="1174" spans="1:2" x14ac:dyDescent="0.3">
      <c r="A1174">
        <v>6673</v>
      </c>
      <c r="B1174" t="s">
        <v>1027</v>
      </c>
    </row>
    <row r="1175" spans="1:2" x14ac:dyDescent="0.3">
      <c r="A1175">
        <v>6675</v>
      </c>
      <c r="B1175" t="s">
        <v>1028</v>
      </c>
    </row>
    <row r="1176" spans="1:2" x14ac:dyDescent="0.3">
      <c r="A1176">
        <v>6677</v>
      </c>
      <c r="B1176" t="s">
        <v>1029</v>
      </c>
    </row>
    <row r="1177" spans="1:2" x14ac:dyDescent="0.3">
      <c r="A1177">
        <v>6682</v>
      </c>
      <c r="B1177" t="s">
        <v>1030</v>
      </c>
    </row>
    <row r="1178" spans="1:2" x14ac:dyDescent="0.3">
      <c r="A1178">
        <v>6691</v>
      </c>
      <c r="B1178" t="s">
        <v>1031</v>
      </c>
    </row>
    <row r="1179" spans="1:2" x14ac:dyDescent="0.3">
      <c r="A1179">
        <v>6700</v>
      </c>
      <c r="B1179" t="s">
        <v>1032</v>
      </c>
    </row>
    <row r="1180" spans="1:2" x14ac:dyDescent="0.3">
      <c r="A1180">
        <v>6701</v>
      </c>
      <c r="B1180" t="s">
        <v>1032</v>
      </c>
    </row>
    <row r="1181" spans="1:2" x14ac:dyDescent="0.3">
      <c r="A1181">
        <v>6706</v>
      </c>
      <c r="B1181" t="s">
        <v>1033</v>
      </c>
    </row>
    <row r="1182" spans="1:2" x14ac:dyDescent="0.3">
      <c r="A1182">
        <v>6710</v>
      </c>
      <c r="B1182" t="s">
        <v>1034</v>
      </c>
    </row>
    <row r="1183" spans="1:2" x14ac:dyDescent="0.3">
      <c r="A1183">
        <v>6712</v>
      </c>
      <c r="B1183" t="s">
        <v>1035</v>
      </c>
    </row>
    <row r="1184" spans="1:2" x14ac:dyDescent="0.3">
      <c r="A1184">
        <v>6713</v>
      </c>
      <c r="B1184" t="s">
        <v>1036</v>
      </c>
    </row>
    <row r="1185" spans="1:2" x14ac:dyDescent="0.3">
      <c r="A1185">
        <v>6714</v>
      </c>
      <c r="B1185" t="s">
        <v>1037</v>
      </c>
    </row>
    <row r="1186" spans="1:2" x14ac:dyDescent="0.3">
      <c r="A1186">
        <v>6731</v>
      </c>
      <c r="B1186" t="s">
        <v>1038</v>
      </c>
    </row>
    <row r="1187" spans="1:2" x14ac:dyDescent="0.3">
      <c r="A1187">
        <v>6751</v>
      </c>
      <c r="B1187" t="s">
        <v>1039</v>
      </c>
    </row>
    <row r="1188" spans="1:2" x14ac:dyDescent="0.3">
      <c r="A1188">
        <v>6752</v>
      </c>
      <c r="B1188" t="s">
        <v>1040</v>
      </c>
    </row>
    <row r="1189" spans="1:2" x14ac:dyDescent="0.3">
      <c r="A1189">
        <v>6754</v>
      </c>
      <c r="B1189" t="s">
        <v>1041</v>
      </c>
    </row>
    <row r="1190" spans="1:2" x14ac:dyDescent="0.3">
      <c r="A1190">
        <v>6763</v>
      </c>
      <c r="B1190" t="s">
        <v>1042</v>
      </c>
    </row>
    <row r="1191" spans="1:2" x14ac:dyDescent="0.3">
      <c r="A1191">
        <v>6764</v>
      </c>
      <c r="B1191" t="s">
        <v>1043</v>
      </c>
    </row>
    <row r="1192" spans="1:2" x14ac:dyDescent="0.3">
      <c r="A1192">
        <v>6767</v>
      </c>
      <c r="B1192" t="s">
        <v>1044</v>
      </c>
    </row>
    <row r="1193" spans="1:2" x14ac:dyDescent="0.3">
      <c r="A1193">
        <v>6771</v>
      </c>
      <c r="B1193" t="s">
        <v>1045</v>
      </c>
    </row>
    <row r="1194" spans="1:2" x14ac:dyDescent="0.3">
      <c r="A1194">
        <v>6773</v>
      </c>
      <c r="B1194" t="s">
        <v>1046</v>
      </c>
    </row>
    <row r="1195" spans="1:2" x14ac:dyDescent="0.3">
      <c r="A1195">
        <v>6774</v>
      </c>
      <c r="B1195" t="s">
        <v>1047</v>
      </c>
    </row>
    <row r="1196" spans="1:2" x14ac:dyDescent="0.3">
      <c r="A1196">
        <v>6780</v>
      </c>
      <c r="B1196" t="s">
        <v>1048</v>
      </c>
    </row>
    <row r="1197" spans="1:2" x14ac:dyDescent="0.3">
      <c r="A1197">
        <v>6791</v>
      </c>
      <c r="B1197" t="s">
        <v>1049</v>
      </c>
    </row>
    <row r="1198" spans="1:2" x14ac:dyDescent="0.3">
      <c r="A1198">
        <v>6793</v>
      </c>
      <c r="B1198" t="s">
        <v>1050</v>
      </c>
    </row>
    <row r="1199" spans="1:2" x14ac:dyDescent="0.3">
      <c r="A1199">
        <v>6800</v>
      </c>
      <c r="B1199" t="s">
        <v>1051</v>
      </c>
    </row>
    <row r="1200" spans="1:2" x14ac:dyDescent="0.3">
      <c r="A1200">
        <v>6801</v>
      </c>
      <c r="B1200" t="s">
        <v>1051</v>
      </c>
    </row>
    <row r="1201" spans="1:2" x14ac:dyDescent="0.3">
      <c r="A1201">
        <v>6803</v>
      </c>
      <c r="B1201" t="s">
        <v>1051</v>
      </c>
    </row>
    <row r="1202" spans="1:2" x14ac:dyDescent="0.3">
      <c r="A1202">
        <v>6804</v>
      </c>
      <c r="B1202" t="s">
        <v>1052</v>
      </c>
    </row>
    <row r="1203" spans="1:2" x14ac:dyDescent="0.3">
      <c r="A1203">
        <v>6805</v>
      </c>
      <c r="B1203" t="s">
        <v>1053</v>
      </c>
    </row>
    <row r="1204" spans="1:2" x14ac:dyDescent="0.3">
      <c r="A1204">
        <v>6806</v>
      </c>
      <c r="B1204" t="s">
        <v>1054</v>
      </c>
    </row>
    <row r="1205" spans="1:2" x14ac:dyDescent="0.3">
      <c r="A1205">
        <v>6807</v>
      </c>
      <c r="B1205" t="s">
        <v>1055</v>
      </c>
    </row>
    <row r="1206" spans="1:2" x14ac:dyDescent="0.3">
      <c r="A1206">
        <v>6820</v>
      </c>
      <c r="B1206" t="s">
        <v>1056</v>
      </c>
    </row>
    <row r="1207" spans="1:2" x14ac:dyDescent="0.3">
      <c r="A1207">
        <v>6822</v>
      </c>
      <c r="B1207" t="s">
        <v>1057</v>
      </c>
    </row>
    <row r="1208" spans="1:2" x14ac:dyDescent="0.3">
      <c r="A1208">
        <v>6824</v>
      </c>
      <c r="B1208" t="s">
        <v>1058</v>
      </c>
    </row>
    <row r="1209" spans="1:2" x14ac:dyDescent="0.3">
      <c r="A1209">
        <v>6830</v>
      </c>
      <c r="B1209" t="s">
        <v>1059</v>
      </c>
    </row>
    <row r="1210" spans="1:2" x14ac:dyDescent="0.3">
      <c r="A1210">
        <v>6832</v>
      </c>
      <c r="B1210" t="s">
        <v>1060</v>
      </c>
    </row>
    <row r="1211" spans="1:2" x14ac:dyDescent="0.3">
      <c r="A1211">
        <v>6833</v>
      </c>
      <c r="B1211" t="s">
        <v>1061</v>
      </c>
    </row>
    <row r="1212" spans="1:2" x14ac:dyDescent="0.3">
      <c r="A1212">
        <v>6840</v>
      </c>
      <c r="B1212" t="s">
        <v>1062</v>
      </c>
    </row>
    <row r="1213" spans="1:2" x14ac:dyDescent="0.3">
      <c r="A1213">
        <v>6841</v>
      </c>
      <c r="B1213" t="s">
        <v>1063</v>
      </c>
    </row>
    <row r="1214" spans="1:2" x14ac:dyDescent="0.3">
      <c r="A1214">
        <v>6842</v>
      </c>
      <c r="B1214" t="s">
        <v>1064</v>
      </c>
    </row>
    <row r="1215" spans="1:2" x14ac:dyDescent="0.3">
      <c r="A1215">
        <v>6844</v>
      </c>
      <c r="B1215" t="s">
        <v>1065</v>
      </c>
    </row>
    <row r="1216" spans="1:2" x14ac:dyDescent="0.3">
      <c r="A1216">
        <v>6845</v>
      </c>
      <c r="B1216" t="s">
        <v>1066</v>
      </c>
    </row>
    <row r="1217" spans="1:2" x14ac:dyDescent="0.3">
      <c r="A1217">
        <v>6850</v>
      </c>
      <c r="B1217" t="s">
        <v>1067</v>
      </c>
    </row>
    <row r="1218" spans="1:2" x14ac:dyDescent="0.3">
      <c r="A1218">
        <v>6851</v>
      </c>
      <c r="B1218" t="s">
        <v>1067</v>
      </c>
    </row>
    <row r="1219" spans="1:2" x14ac:dyDescent="0.3">
      <c r="A1219">
        <v>6852</v>
      </c>
      <c r="B1219" t="s">
        <v>1068</v>
      </c>
    </row>
    <row r="1220" spans="1:2" x14ac:dyDescent="0.3">
      <c r="A1220">
        <v>6853</v>
      </c>
      <c r="B1220" t="s">
        <v>1069</v>
      </c>
    </row>
    <row r="1221" spans="1:2" x14ac:dyDescent="0.3">
      <c r="A1221">
        <v>6854</v>
      </c>
      <c r="B1221" t="s">
        <v>1070</v>
      </c>
    </row>
    <row r="1222" spans="1:2" x14ac:dyDescent="0.3">
      <c r="A1222">
        <v>6857</v>
      </c>
      <c r="B1222" t="s">
        <v>1071</v>
      </c>
    </row>
    <row r="1223" spans="1:2" x14ac:dyDescent="0.3">
      <c r="A1223">
        <v>6858</v>
      </c>
      <c r="B1223" t="s">
        <v>1072</v>
      </c>
    </row>
    <row r="1224" spans="1:2" x14ac:dyDescent="0.3">
      <c r="A1224">
        <v>6861</v>
      </c>
      <c r="B1224" t="s">
        <v>1073</v>
      </c>
    </row>
    <row r="1225" spans="1:2" x14ac:dyDescent="0.3">
      <c r="A1225">
        <v>6863</v>
      </c>
      <c r="B1225" t="s">
        <v>1074</v>
      </c>
    </row>
    <row r="1226" spans="1:2" x14ac:dyDescent="0.3">
      <c r="A1226">
        <v>6870</v>
      </c>
      <c r="B1226" t="s">
        <v>1075</v>
      </c>
    </row>
    <row r="1227" spans="1:2" x14ac:dyDescent="0.3">
      <c r="A1227">
        <v>6883</v>
      </c>
      <c r="B1227" t="s">
        <v>1076</v>
      </c>
    </row>
    <row r="1228" spans="1:2" x14ac:dyDescent="0.3">
      <c r="A1228">
        <v>6890</v>
      </c>
      <c r="B1228" t="s">
        <v>1077</v>
      </c>
    </row>
    <row r="1229" spans="1:2" x14ac:dyDescent="0.3">
      <c r="A1229">
        <v>6893</v>
      </c>
      <c r="B1229" t="s">
        <v>1078</v>
      </c>
    </row>
    <row r="1230" spans="1:2" x14ac:dyDescent="0.3">
      <c r="A1230">
        <v>6900</v>
      </c>
      <c r="B1230" t="s">
        <v>1079</v>
      </c>
    </row>
    <row r="1231" spans="1:2" x14ac:dyDescent="0.3">
      <c r="A1231">
        <v>6901</v>
      </c>
      <c r="B1231" t="s">
        <v>1079</v>
      </c>
    </row>
    <row r="1232" spans="1:2" x14ac:dyDescent="0.3">
      <c r="A1232">
        <v>6903</v>
      </c>
      <c r="B1232" t="s">
        <v>1080</v>
      </c>
    </row>
    <row r="1233" spans="1:2" x14ac:dyDescent="0.3">
      <c r="A1233">
        <v>6904</v>
      </c>
      <c r="B1233" t="s">
        <v>1081</v>
      </c>
    </row>
    <row r="1234" spans="1:2" x14ac:dyDescent="0.3">
      <c r="A1234">
        <v>6905</v>
      </c>
      <c r="B1234" t="s">
        <v>1082</v>
      </c>
    </row>
    <row r="1235" spans="1:2" x14ac:dyDescent="0.3">
      <c r="A1235">
        <v>6911</v>
      </c>
      <c r="B1235" t="s">
        <v>1083</v>
      </c>
    </row>
    <row r="1236" spans="1:2" x14ac:dyDescent="0.3">
      <c r="A1236">
        <v>6912</v>
      </c>
      <c r="B1236" t="s">
        <v>1084</v>
      </c>
    </row>
    <row r="1237" spans="1:2" x14ac:dyDescent="0.3">
      <c r="A1237">
        <v>6921</v>
      </c>
      <c r="B1237" t="s">
        <v>1085</v>
      </c>
    </row>
    <row r="1238" spans="1:2" x14ac:dyDescent="0.3">
      <c r="A1238">
        <v>6922</v>
      </c>
      <c r="B1238" t="s">
        <v>1086</v>
      </c>
    </row>
    <row r="1239" spans="1:2" x14ac:dyDescent="0.3">
      <c r="A1239">
        <v>6923</v>
      </c>
      <c r="B1239" t="s">
        <v>1087</v>
      </c>
    </row>
    <row r="1240" spans="1:2" x14ac:dyDescent="0.3">
      <c r="A1240">
        <v>6932</v>
      </c>
      <c r="B1240" t="s">
        <v>1088</v>
      </c>
    </row>
    <row r="1241" spans="1:2" x14ac:dyDescent="0.3">
      <c r="A1241">
        <v>6942</v>
      </c>
      <c r="B1241" t="s">
        <v>1089</v>
      </c>
    </row>
    <row r="1242" spans="1:2" x14ac:dyDescent="0.3">
      <c r="A1242">
        <v>6952</v>
      </c>
      <c r="B1242" t="s">
        <v>1090</v>
      </c>
    </row>
    <row r="1243" spans="1:2" x14ac:dyDescent="0.3">
      <c r="A1243">
        <v>6960</v>
      </c>
      <c r="B1243" t="s">
        <v>1091</v>
      </c>
    </row>
    <row r="1244" spans="1:2" x14ac:dyDescent="0.3">
      <c r="A1244">
        <v>6971</v>
      </c>
      <c r="B1244" t="s">
        <v>1092</v>
      </c>
    </row>
    <row r="1245" spans="1:2" x14ac:dyDescent="0.3">
      <c r="A1245">
        <v>6972</v>
      </c>
      <c r="B1245" t="s">
        <v>1093</v>
      </c>
    </row>
    <row r="1246" spans="1:2" x14ac:dyDescent="0.3">
      <c r="A1246">
        <v>6973</v>
      </c>
      <c r="B1246" t="s">
        <v>1094</v>
      </c>
    </row>
    <row r="1247" spans="1:2" x14ac:dyDescent="0.3">
      <c r="A1247">
        <v>6974</v>
      </c>
      <c r="B1247" t="s">
        <v>1095</v>
      </c>
    </row>
    <row r="1248" spans="1:2" x14ac:dyDescent="0.3">
      <c r="A1248">
        <v>6991</v>
      </c>
      <c r="B1248" t="s">
        <v>1096</v>
      </c>
    </row>
    <row r="1249" spans="1:2" x14ac:dyDescent="0.3">
      <c r="A1249">
        <v>6992</v>
      </c>
      <c r="B1249" t="s">
        <v>1097</v>
      </c>
    </row>
    <row r="1250" spans="1:2" x14ac:dyDescent="0.3">
      <c r="A1250">
        <v>6993</v>
      </c>
      <c r="B1250" t="s">
        <v>1098</v>
      </c>
    </row>
    <row r="1251" spans="1:2" x14ac:dyDescent="0.3">
      <c r="A1251">
        <v>7000</v>
      </c>
      <c r="B1251" t="s">
        <v>460</v>
      </c>
    </row>
    <row r="1252" spans="1:2" x14ac:dyDescent="0.3">
      <c r="A1252">
        <v>7002</v>
      </c>
      <c r="B1252" t="s">
        <v>460</v>
      </c>
    </row>
    <row r="1253" spans="1:2" x14ac:dyDescent="0.3">
      <c r="A1253">
        <v>7013</v>
      </c>
      <c r="B1253" t="s">
        <v>1099</v>
      </c>
    </row>
    <row r="1254" spans="1:2" x14ac:dyDescent="0.3">
      <c r="A1254">
        <v>7021</v>
      </c>
      <c r="B1254" t="s">
        <v>1100</v>
      </c>
    </row>
    <row r="1255" spans="1:2" x14ac:dyDescent="0.3">
      <c r="A1255">
        <v>7022</v>
      </c>
      <c r="B1255" t="s">
        <v>1101</v>
      </c>
    </row>
    <row r="1256" spans="1:2" x14ac:dyDescent="0.3">
      <c r="A1256">
        <v>7024</v>
      </c>
      <c r="B1256" t="s">
        <v>1102</v>
      </c>
    </row>
    <row r="1257" spans="1:2" x14ac:dyDescent="0.3">
      <c r="A1257">
        <v>7033</v>
      </c>
      <c r="B1257" t="s">
        <v>1103</v>
      </c>
    </row>
    <row r="1258" spans="1:2" x14ac:dyDescent="0.3">
      <c r="A1258">
        <v>7035</v>
      </c>
      <c r="B1258" t="s">
        <v>1104</v>
      </c>
    </row>
    <row r="1259" spans="1:2" x14ac:dyDescent="0.3">
      <c r="A1259">
        <v>7041</v>
      </c>
      <c r="B1259" t="s">
        <v>1105</v>
      </c>
    </row>
    <row r="1260" spans="1:2" x14ac:dyDescent="0.3">
      <c r="A1260">
        <v>7053</v>
      </c>
      <c r="B1260" t="s">
        <v>1106</v>
      </c>
    </row>
    <row r="1261" spans="1:2" x14ac:dyDescent="0.3">
      <c r="A1261">
        <v>7062</v>
      </c>
      <c r="B1261" t="s">
        <v>1107</v>
      </c>
    </row>
    <row r="1262" spans="1:2" x14ac:dyDescent="0.3">
      <c r="A1262">
        <v>7063</v>
      </c>
      <c r="B1262" t="s">
        <v>1108</v>
      </c>
    </row>
    <row r="1263" spans="1:2" x14ac:dyDescent="0.3">
      <c r="A1263">
        <v>7071</v>
      </c>
      <c r="B1263" t="s">
        <v>1109</v>
      </c>
    </row>
    <row r="1264" spans="1:2" x14ac:dyDescent="0.3">
      <c r="A1264">
        <v>7072</v>
      </c>
      <c r="B1264" t="s">
        <v>1110</v>
      </c>
    </row>
    <row r="1265" spans="1:2" x14ac:dyDescent="0.3">
      <c r="A1265">
        <v>7083</v>
      </c>
      <c r="B1265" t="s">
        <v>1111</v>
      </c>
    </row>
    <row r="1266" spans="1:2" x14ac:dyDescent="0.3">
      <c r="A1266">
        <v>7091</v>
      </c>
      <c r="B1266" t="s">
        <v>1112</v>
      </c>
    </row>
    <row r="1267" spans="1:2" x14ac:dyDescent="0.3">
      <c r="A1267">
        <v>7100</v>
      </c>
      <c r="B1267" t="s">
        <v>1113</v>
      </c>
    </row>
    <row r="1268" spans="1:2" x14ac:dyDescent="0.3">
      <c r="A1268">
        <v>7111</v>
      </c>
      <c r="B1268" t="s">
        <v>1114</v>
      </c>
    </row>
    <row r="1269" spans="1:2" x14ac:dyDescent="0.3">
      <c r="A1269">
        <v>7121</v>
      </c>
      <c r="B1269" t="s">
        <v>1115</v>
      </c>
    </row>
    <row r="1270" spans="1:2" x14ac:dyDescent="0.3">
      <c r="A1270">
        <v>7122</v>
      </c>
      <c r="B1270" t="s">
        <v>1116</v>
      </c>
    </row>
    <row r="1271" spans="1:2" x14ac:dyDescent="0.3">
      <c r="A1271">
        <v>7123</v>
      </c>
      <c r="B1271" t="s">
        <v>1117</v>
      </c>
    </row>
    <row r="1272" spans="1:2" x14ac:dyDescent="0.3">
      <c r="A1272">
        <v>7131</v>
      </c>
      <c r="B1272" t="s">
        <v>1118</v>
      </c>
    </row>
    <row r="1273" spans="1:2" x14ac:dyDescent="0.3">
      <c r="A1273">
        <v>7132</v>
      </c>
      <c r="B1273" t="s">
        <v>1119</v>
      </c>
    </row>
    <row r="1274" spans="1:2" x14ac:dyDescent="0.3">
      <c r="A1274">
        <v>7141</v>
      </c>
      <c r="B1274" t="s">
        <v>1120</v>
      </c>
    </row>
    <row r="1275" spans="1:2" x14ac:dyDescent="0.3">
      <c r="A1275">
        <v>7142</v>
      </c>
      <c r="B1275" t="s">
        <v>1121</v>
      </c>
    </row>
    <row r="1276" spans="1:2" x14ac:dyDescent="0.3">
      <c r="A1276">
        <v>7151</v>
      </c>
      <c r="B1276" t="s">
        <v>1122</v>
      </c>
    </row>
    <row r="1277" spans="1:2" x14ac:dyDescent="0.3">
      <c r="A1277">
        <v>7152</v>
      </c>
      <c r="B1277" t="s">
        <v>1123</v>
      </c>
    </row>
    <row r="1278" spans="1:2" x14ac:dyDescent="0.3">
      <c r="A1278">
        <v>7162</v>
      </c>
      <c r="B1278" t="s">
        <v>1124</v>
      </c>
    </row>
    <row r="1279" spans="1:2" x14ac:dyDescent="0.3">
      <c r="A1279">
        <v>7163</v>
      </c>
      <c r="B1279" t="s">
        <v>1125</v>
      </c>
    </row>
    <row r="1280" spans="1:2" x14ac:dyDescent="0.3">
      <c r="A1280">
        <v>7201</v>
      </c>
      <c r="B1280" t="s">
        <v>1126</v>
      </c>
    </row>
    <row r="1281" spans="1:2" x14ac:dyDescent="0.3">
      <c r="A1281">
        <v>7202</v>
      </c>
      <c r="B1281" t="s">
        <v>1127</v>
      </c>
    </row>
    <row r="1282" spans="1:2" x14ac:dyDescent="0.3">
      <c r="A1282">
        <v>7210</v>
      </c>
      <c r="B1282" t="s">
        <v>1128</v>
      </c>
    </row>
    <row r="1283" spans="1:2" x14ac:dyDescent="0.3">
      <c r="A1283">
        <v>7222</v>
      </c>
      <c r="B1283" t="s">
        <v>1129</v>
      </c>
    </row>
    <row r="1284" spans="1:2" x14ac:dyDescent="0.3">
      <c r="A1284">
        <v>7301</v>
      </c>
      <c r="B1284" t="s">
        <v>1130</v>
      </c>
    </row>
    <row r="1285" spans="1:2" x14ac:dyDescent="0.3">
      <c r="A1285">
        <v>7312</v>
      </c>
      <c r="B1285" t="s">
        <v>1131</v>
      </c>
    </row>
    <row r="1286" spans="1:2" x14ac:dyDescent="0.3">
      <c r="A1286">
        <v>7321</v>
      </c>
      <c r="B1286" t="s">
        <v>1132</v>
      </c>
    </row>
    <row r="1287" spans="1:2" x14ac:dyDescent="0.3">
      <c r="A1287">
        <v>7331</v>
      </c>
      <c r="B1287" t="s">
        <v>1133</v>
      </c>
    </row>
    <row r="1288" spans="1:2" x14ac:dyDescent="0.3">
      <c r="A1288">
        <v>7332</v>
      </c>
      <c r="B1288" t="s">
        <v>1134</v>
      </c>
    </row>
    <row r="1289" spans="1:2" x14ac:dyDescent="0.3">
      <c r="A1289">
        <v>7350</v>
      </c>
      <c r="B1289" t="s">
        <v>1135</v>
      </c>
    </row>
    <row r="1290" spans="1:2" x14ac:dyDescent="0.3">
      <c r="A1290">
        <v>7371</v>
      </c>
      <c r="B1290" t="s">
        <v>1136</v>
      </c>
    </row>
    <row r="1291" spans="1:2" x14ac:dyDescent="0.3">
      <c r="A1291">
        <v>7400</v>
      </c>
      <c r="B1291" t="s">
        <v>1137</v>
      </c>
    </row>
    <row r="1292" spans="1:2" x14ac:dyDescent="0.3">
      <c r="A1292">
        <v>7411</v>
      </c>
      <c r="B1292" t="s">
        <v>1138</v>
      </c>
    </row>
    <row r="1293" spans="1:2" x14ac:dyDescent="0.3">
      <c r="A1293">
        <v>7422</v>
      </c>
      <c r="B1293" t="s">
        <v>1139</v>
      </c>
    </row>
    <row r="1294" spans="1:2" x14ac:dyDescent="0.3">
      <c r="A1294">
        <v>7423</v>
      </c>
      <c r="B1294" t="s">
        <v>1140</v>
      </c>
    </row>
    <row r="1295" spans="1:2" x14ac:dyDescent="0.3">
      <c r="A1295">
        <v>7431</v>
      </c>
      <c r="B1295" t="s">
        <v>1141</v>
      </c>
    </row>
    <row r="1296" spans="1:2" x14ac:dyDescent="0.3">
      <c r="A1296">
        <v>7432</v>
      </c>
      <c r="B1296" t="s">
        <v>1142</v>
      </c>
    </row>
    <row r="1297" spans="1:2" x14ac:dyDescent="0.3">
      <c r="A1297">
        <v>7434</v>
      </c>
      <c r="B1297" t="s">
        <v>1143</v>
      </c>
    </row>
    <row r="1298" spans="1:2" x14ac:dyDescent="0.3">
      <c r="A1298">
        <v>7442</v>
      </c>
      <c r="B1298" t="s">
        <v>1144</v>
      </c>
    </row>
    <row r="1299" spans="1:2" x14ac:dyDescent="0.3">
      <c r="A1299">
        <v>7461</v>
      </c>
      <c r="B1299" t="s">
        <v>1145</v>
      </c>
    </row>
    <row r="1300" spans="1:2" x14ac:dyDescent="0.3">
      <c r="A1300">
        <v>7471</v>
      </c>
      <c r="B1300" t="s">
        <v>1146</v>
      </c>
    </row>
    <row r="1301" spans="1:2" x14ac:dyDescent="0.3">
      <c r="A1301">
        <v>7501</v>
      </c>
      <c r="B1301" t="s">
        <v>1147</v>
      </c>
    </row>
    <row r="1302" spans="1:2" x14ac:dyDescent="0.3">
      <c r="A1302">
        <v>7503</v>
      </c>
      <c r="B1302" t="s">
        <v>1148</v>
      </c>
    </row>
    <row r="1303" spans="1:2" x14ac:dyDescent="0.3">
      <c r="A1303">
        <v>7531</v>
      </c>
      <c r="B1303" t="s">
        <v>1149</v>
      </c>
    </row>
    <row r="1304" spans="1:2" x14ac:dyDescent="0.3">
      <c r="A1304">
        <v>7535</v>
      </c>
      <c r="B1304" t="s">
        <v>1150</v>
      </c>
    </row>
    <row r="1305" spans="1:2" x14ac:dyDescent="0.3">
      <c r="A1305">
        <v>7540</v>
      </c>
      <c r="B1305" t="s">
        <v>1151</v>
      </c>
    </row>
    <row r="1306" spans="1:2" x14ac:dyDescent="0.3">
      <c r="A1306">
        <v>7551</v>
      </c>
      <c r="B1306" t="s">
        <v>1152</v>
      </c>
    </row>
    <row r="1307" spans="1:2" x14ac:dyDescent="0.3">
      <c r="A1307">
        <v>7561</v>
      </c>
      <c r="B1307" t="s">
        <v>1153</v>
      </c>
    </row>
    <row r="1308" spans="1:2" x14ac:dyDescent="0.3">
      <c r="A1308">
        <v>7571</v>
      </c>
      <c r="B1308" t="s">
        <v>1154</v>
      </c>
    </row>
    <row r="1309" spans="1:2" x14ac:dyDescent="0.3">
      <c r="A1309">
        <v>8010</v>
      </c>
      <c r="B1309" t="s">
        <v>461</v>
      </c>
    </row>
    <row r="1310" spans="1:2" x14ac:dyDescent="0.3">
      <c r="A1310">
        <v>8013</v>
      </c>
      <c r="B1310" t="s">
        <v>461</v>
      </c>
    </row>
    <row r="1311" spans="1:2" x14ac:dyDescent="0.3">
      <c r="A1311">
        <v>8015</v>
      </c>
      <c r="B1311" t="s">
        <v>461</v>
      </c>
    </row>
    <row r="1312" spans="1:2" x14ac:dyDescent="0.3">
      <c r="A1312">
        <v>8016</v>
      </c>
      <c r="B1312" t="s">
        <v>461</v>
      </c>
    </row>
    <row r="1313" spans="1:2" x14ac:dyDescent="0.3">
      <c r="A1313">
        <v>8017</v>
      </c>
      <c r="B1313" t="s">
        <v>461</v>
      </c>
    </row>
    <row r="1314" spans="1:2" x14ac:dyDescent="0.3">
      <c r="A1314">
        <v>8018</v>
      </c>
      <c r="B1314" t="s">
        <v>461</v>
      </c>
    </row>
    <row r="1315" spans="1:2" x14ac:dyDescent="0.3">
      <c r="A1315">
        <v>8019</v>
      </c>
      <c r="B1315" t="s">
        <v>461</v>
      </c>
    </row>
    <row r="1316" spans="1:2" x14ac:dyDescent="0.3">
      <c r="A1316">
        <v>8020</v>
      </c>
      <c r="B1316" t="s">
        <v>461</v>
      </c>
    </row>
    <row r="1317" spans="1:2" x14ac:dyDescent="0.3">
      <c r="A1317">
        <v>8022</v>
      </c>
      <c r="B1317" t="s">
        <v>461</v>
      </c>
    </row>
    <row r="1318" spans="1:2" x14ac:dyDescent="0.3">
      <c r="A1318">
        <v>8023</v>
      </c>
      <c r="B1318" t="s">
        <v>461</v>
      </c>
    </row>
    <row r="1319" spans="1:2" x14ac:dyDescent="0.3">
      <c r="A1319">
        <v>8024</v>
      </c>
      <c r="B1319" t="s">
        <v>461</v>
      </c>
    </row>
    <row r="1320" spans="1:2" x14ac:dyDescent="0.3">
      <c r="A1320">
        <v>8025</v>
      </c>
      <c r="B1320" t="s">
        <v>461</v>
      </c>
    </row>
    <row r="1321" spans="1:2" x14ac:dyDescent="0.3">
      <c r="A1321">
        <v>8026</v>
      </c>
      <c r="B1321" t="s">
        <v>461</v>
      </c>
    </row>
    <row r="1322" spans="1:2" x14ac:dyDescent="0.3">
      <c r="A1322">
        <v>8027</v>
      </c>
      <c r="B1322" t="s">
        <v>461</v>
      </c>
    </row>
    <row r="1323" spans="1:2" x14ac:dyDescent="0.3">
      <c r="A1323">
        <v>8028</v>
      </c>
      <c r="B1323" t="s">
        <v>461</v>
      </c>
    </row>
    <row r="1324" spans="1:2" x14ac:dyDescent="0.3">
      <c r="A1324">
        <v>8029</v>
      </c>
      <c r="B1324" t="s">
        <v>461</v>
      </c>
    </row>
    <row r="1325" spans="1:2" x14ac:dyDescent="0.3">
      <c r="A1325">
        <v>8035</v>
      </c>
      <c r="B1325" t="s">
        <v>461</v>
      </c>
    </row>
    <row r="1326" spans="1:2" x14ac:dyDescent="0.3">
      <c r="A1326">
        <v>8036</v>
      </c>
      <c r="B1326" t="s">
        <v>461</v>
      </c>
    </row>
    <row r="1327" spans="1:2" x14ac:dyDescent="0.3">
      <c r="A1327">
        <v>8041</v>
      </c>
      <c r="B1327" t="s">
        <v>1155</v>
      </c>
    </row>
    <row r="1328" spans="1:2" x14ac:dyDescent="0.3">
      <c r="A1328">
        <v>8042</v>
      </c>
      <c r="B1328" t="s">
        <v>1156</v>
      </c>
    </row>
    <row r="1329" spans="1:2" x14ac:dyDescent="0.3">
      <c r="A1329">
        <v>8043</v>
      </c>
      <c r="B1329" t="s">
        <v>1157</v>
      </c>
    </row>
    <row r="1330" spans="1:2" x14ac:dyDescent="0.3">
      <c r="A1330">
        <v>8044</v>
      </c>
      <c r="B1330" t="s">
        <v>1158</v>
      </c>
    </row>
    <row r="1331" spans="1:2" x14ac:dyDescent="0.3">
      <c r="A1331">
        <v>8045</v>
      </c>
      <c r="B1331" t="s">
        <v>1159</v>
      </c>
    </row>
    <row r="1332" spans="1:2" x14ac:dyDescent="0.3">
      <c r="A1332">
        <v>8047</v>
      </c>
      <c r="B1332" t="s">
        <v>1160</v>
      </c>
    </row>
    <row r="1333" spans="1:2" x14ac:dyDescent="0.3">
      <c r="A1333">
        <v>8051</v>
      </c>
      <c r="B1333" t="s">
        <v>1161</v>
      </c>
    </row>
    <row r="1334" spans="1:2" x14ac:dyDescent="0.3">
      <c r="A1334">
        <v>8052</v>
      </c>
      <c r="B1334" t="s">
        <v>1162</v>
      </c>
    </row>
    <row r="1335" spans="1:2" x14ac:dyDescent="0.3">
      <c r="A1335">
        <v>8053</v>
      </c>
      <c r="B1335" t="s">
        <v>1163</v>
      </c>
    </row>
    <row r="1336" spans="1:2" x14ac:dyDescent="0.3">
      <c r="A1336">
        <v>8054</v>
      </c>
      <c r="B1336" t="s">
        <v>1164</v>
      </c>
    </row>
    <row r="1337" spans="1:2" x14ac:dyDescent="0.3">
      <c r="A1337">
        <v>8055</v>
      </c>
      <c r="B1337" t="s">
        <v>1165</v>
      </c>
    </row>
    <row r="1338" spans="1:2" x14ac:dyDescent="0.3">
      <c r="A1338">
        <v>8056</v>
      </c>
      <c r="B1338" t="s">
        <v>461</v>
      </c>
    </row>
    <row r="1339" spans="1:2" x14ac:dyDescent="0.3">
      <c r="A1339">
        <v>8061</v>
      </c>
      <c r="B1339" t="s">
        <v>1166</v>
      </c>
    </row>
    <row r="1340" spans="1:2" x14ac:dyDescent="0.3">
      <c r="A1340">
        <v>8062</v>
      </c>
      <c r="B1340" t="s">
        <v>1167</v>
      </c>
    </row>
    <row r="1341" spans="1:2" x14ac:dyDescent="0.3">
      <c r="A1341">
        <v>8063</v>
      </c>
      <c r="B1341" t="s">
        <v>1168</v>
      </c>
    </row>
    <row r="1342" spans="1:2" x14ac:dyDescent="0.3">
      <c r="A1342">
        <v>8071</v>
      </c>
      <c r="B1342" t="s">
        <v>1169</v>
      </c>
    </row>
    <row r="1343" spans="1:2" x14ac:dyDescent="0.3">
      <c r="A1343">
        <v>8072</v>
      </c>
      <c r="B1343" t="s">
        <v>1170</v>
      </c>
    </row>
    <row r="1344" spans="1:2" x14ac:dyDescent="0.3">
      <c r="A1344">
        <v>8073</v>
      </c>
      <c r="B1344" t="s">
        <v>1171</v>
      </c>
    </row>
    <row r="1345" spans="1:2" x14ac:dyDescent="0.3">
      <c r="A1345">
        <v>8074</v>
      </c>
      <c r="B1345" t="s">
        <v>1172</v>
      </c>
    </row>
    <row r="1346" spans="1:2" x14ac:dyDescent="0.3">
      <c r="A1346">
        <v>8075</v>
      </c>
      <c r="B1346" t="s">
        <v>1173</v>
      </c>
    </row>
    <row r="1347" spans="1:2" x14ac:dyDescent="0.3">
      <c r="A1347">
        <v>8081</v>
      </c>
      <c r="B1347" t="s">
        <v>1174</v>
      </c>
    </row>
    <row r="1348" spans="1:2" x14ac:dyDescent="0.3">
      <c r="A1348">
        <v>8082</v>
      </c>
      <c r="B1348" t="s">
        <v>1175</v>
      </c>
    </row>
    <row r="1349" spans="1:2" x14ac:dyDescent="0.3">
      <c r="A1349">
        <v>8083</v>
      </c>
      <c r="B1349" t="s">
        <v>1176</v>
      </c>
    </row>
    <row r="1350" spans="1:2" x14ac:dyDescent="0.3">
      <c r="A1350">
        <v>8093</v>
      </c>
      <c r="B1350" t="s">
        <v>1177</v>
      </c>
    </row>
    <row r="1351" spans="1:2" x14ac:dyDescent="0.3">
      <c r="A1351">
        <v>8101</v>
      </c>
      <c r="B1351" t="s">
        <v>1178</v>
      </c>
    </row>
    <row r="1352" spans="1:2" x14ac:dyDescent="0.3">
      <c r="A1352">
        <v>8102</v>
      </c>
      <c r="B1352" t="s">
        <v>1179</v>
      </c>
    </row>
    <row r="1353" spans="1:2" x14ac:dyDescent="0.3">
      <c r="A1353">
        <v>8111</v>
      </c>
      <c r="B1353" t="s">
        <v>1180</v>
      </c>
    </row>
    <row r="1354" spans="1:2" x14ac:dyDescent="0.3">
      <c r="A1354">
        <v>8112</v>
      </c>
      <c r="B1354" t="s">
        <v>1181</v>
      </c>
    </row>
    <row r="1355" spans="1:2" x14ac:dyDescent="0.3">
      <c r="A1355">
        <v>8121</v>
      </c>
      <c r="B1355" t="s">
        <v>1182</v>
      </c>
    </row>
    <row r="1356" spans="1:2" x14ac:dyDescent="0.3">
      <c r="A1356">
        <v>8124</v>
      </c>
      <c r="B1356" t="s">
        <v>1183</v>
      </c>
    </row>
    <row r="1357" spans="1:2" x14ac:dyDescent="0.3">
      <c r="A1357">
        <v>8130</v>
      </c>
      <c r="B1357" t="s">
        <v>1184</v>
      </c>
    </row>
    <row r="1358" spans="1:2" x14ac:dyDescent="0.3">
      <c r="A1358">
        <v>8141</v>
      </c>
      <c r="B1358" t="s">
        <v>1185</v>
      </c>
    </row>
    <row r="1359" spans="1:2" x14ac:dyDescent="0.3">
      <c r="A1359">
        <v>8142</v>
      </c>
      <c r="B1359" t="s">
        <v>1186</v>
      </c>
    </row>
    <row r="1360" spans="1:2" x14ac:dyDescent="0.3">
      <c r="A1360">
        <v>8143</v>
      </c>
      <c r="B1360" t="s">
        <v>1187</v>
      </c>
    </row>
    <row r="1361" spans="1:2" x14ac:dyDescent="0.3">
      <c r="A1361">
        <v>8151</v>
      </c>
      <c r="B1361" t="s">
        <v>1188</v>
      </c>
    </row>
    <row r="1362" spans="1:2" x14ac:dyDescent="0.3">
      <c r="A1362">
        <v>8152</v>
      </c>
      <c r="B1362" t="s">
        <v>1189</v>
      </c>
    </row>
    <row r="1363" spans="1:2" x14ac:dyDescent="0.3">
      <c r="A1363">
        <v>8160</v>
      </c>
      <c r="B1363" t="s">
        <v>1190</v>
      </c>
    </row>
    <row r="1364" spans="1:2" x14ac:dyDescent="0.3">
      <c r="A1364">
        <v>8162</v>
      </c>
      <c r="B1364" t="s">
        <v>1191</v>
      </c>
    </row>
    <row r="1365" spans="1:2" x14ac:dyDescent="0.3">
      <c r="A1365">
        <v>8181</v>
      </c>
      <c r="B1365" t="s">
        <v>1192</v>
      </c>
    </row>
    <row r="1366" spans="1:2" x14ac:dyDescent="0.3">
      <c r="A1366">
        <v>8184</v>
      </c>
      <c r="B1366" t="s">
        <v>1193</v>
      </c>
    </row>
    <row r="1367" spans="1:2" x14ac:dyDescent="0.3">
      <c r="A1367">
        <v>8190</v>
      </c>
      <c r="B1367" t="s">
        <v>1194</v>
      </c>
    </row>
    <row r="1368" spans="1:2" x14ac:dyDescent="0.3">
      <c r="A1368">
        <v>8192</v>
      </c>
      <c r="B1368" t="s">
        <v>1195</v>
      </c>
    </row>
    <row r="1369" spans="1:2" x14ac:dyDescent="0.3">
      <c r="A1369">
        <v>8200</v>
      </c>
      <c r="B1369" t="s">
        <v>1196</v>
      </c>
    </row>
    <row r="1370" spans="1:2" x14ac:dyDescent="0.3">
      <c r="A1370">
        <v>8212</v>
      </c>
      <c r="B1370" t="s">
        <v>1197</v>
      </c>
    </row>
    <row r="1371" spans="1:2" x14ac:dyDescent="0.3">
      <c r="A1371">
        <v>8223</v>
      </c>
      <c r="B1371" t="s">
        <v>1198</v>
      </c>
    </row>
    <row r="1372" spans="1:2" x14ac:dyDescent="0.3">
      <c r="A1372">
        <v>8224</v>
      </c>
      <c r="B1372" t="s">
        <v>1199</v>
      </c>
    </row>
    <row r="1373" spans="1:2" x14ac:dyDescent="0.3">
      <c r="A1373">
        <v>8225</v>
      </c>
      <c r="B1373" t="s">
        <v>1200</v>
      </c>
    </row>
    <row r="1374" spans="1:2" x14ac:dyDescent="0.3">
      <c r="A1374">
        <v>8230</v>
      </c>
      <c r="B1374" t="s">
        <v>1201</v>
      </c>
    </row>
    <row r="1375" spans="1:2" x14ac:dyDescent="0.3">
      <c r="A1375">
        <v>8232</v>
      </c>
      <c r="B1375" t="s">
        <v>1202</v>
      </c>
    </row>
    <row r="1376" spans="1:2" x14ac:dyDescent="0.3">
      <c r="A1376">
        <v>8240</v>
      </c>
      <c r="B1376" t="s">
        <v>1203</v>
      </c>
    </row>
    <row r="1377" spans="1:2" x14ac:dyDescent="0.3">
      <c r="A1377">
        <v>8241</v>
      </c>
      <c r="B1377" t="s">
        <v>1204</v>
      </c>
    </row>
    <row r="1378" spans="1:2" x14ac:dyDescent="0.3">
      <c r="A1378">
        <v>8243</v>
      </c>
      <c r="B1378" t="s">
        <v>1205</v>
      </c>
    </row>
    <row r="1379" spans="1:2" x14ac:dyDescent="0.3">
      <c r="A1379">
        <v>8250</v>
      </c>
      <c r="B1379" t="s">
        <v>1206</v>
      </c>
    </row>
    <row r="1380" spans="1:2" x14ac:dyDescent="0.3">
      <c r="A1380">
        <v>8253</v>
      </c>
      <c r="B1380" t="s">
        <v>1207</v>
      </c>
    </row>
    <row r="1381" spans="1:2" x14ac:dyDescent="0.3">
      <c r="A1381">
        <v>8254</v>
      </c>
      <c r="B1381" t="s">
        <v>1208</v>
      </c>
    </row>
    <row r="1382" spans="1:2" x14ac:dyDescent="0.3">
      <c r="A1382">
        <v>8261</v>
      </c>
      <c r="B1382" t="s">
        <v>1209</v>
      </c>
    </row>
    <row r="1383" spans="1:2" x14ac:dyDescent="0.3">
      <c r="A1383">
        <v>8262</v>
      </c>
      <c r="B1383" t="s">
        <v>1210</v>
      </c>
    </row>
    <row r="1384" spans="1:2" x14ac:dyDescent="0.3">
      <c r="A1384">
        <v>8263</v>
      </c>
      <c r="B1384" t="s">
        <v>1211</v>
      </c>
    </row>
    <row r="1385" spans="1:2" x14ac:dyDescent="0.3">
      <c r="A1385">
        <v>8271</v>
      </c>
      <c r="B1385" t="s">
        <v>1212</v>
      </c>
    </row>
    <row r="1386" spans="1:2" x14ac:dyDescent="0.3">
      <c r="A1386">
        <v>8280</v>
      </c>
      <c r="B1386" t="s">
        <v>1213</v>
      </c>
    </row>
    <row r="1387" spans="1:2" x14ac:dyDescent="0.3">
      <c r="A1387">
        <v>8282</v>
      </c>
      <c r="B1387" t="s">
        <v>1214</v>
      </c>
    </row>
    <row r="1388" spans="1:2" x14ac:dyDescent="0.3">
      <c r="A1388">
        <v>8283</v>
      </c>
      <c r="B1388" t="s">
        <v>1215</v>
      </c>
    </row>
    <row r="1389" spans="1:2" x14ac:dyDescent="0.3">
      <c r="A1389">
        <v>8292</v>
      </c>
      <c r="B1389" t="s">
        <v>1216</v>
      </c>
    </row>
    <row r="1390" spans="1:2" x14ac:dyDescent="0.3">
      <c r="A1390">
        <v>8295</v>
      </c>
      <c r="B1390" t="s">
        <v>1217</v>
      </c>
    </row>
    <row r="1391" spans="1:2" x14ac:dyDescent="0.3">
      <c r="A1391">
        <v>8301</v>
      </c>
      <c r="B1391" t="s">
        <v>1218</v>
      </c>
    </row>
    <row r="1392" spans="1:2" x14ac:dyDescent="0.3">
      <c r="A1392">
        <v>8311</v>
      </c>
      <c r="B1392" t="s">
        <v>1219</v>
      </c>
    </row>
    <row r="1393" spans="1:2" x14ac:dyDescent="0.3">
      <c r="A1393">
        <v>8313</v>
      </c>
      <c r="B1393" t="s">
        <v>1220</v>
      </c>
    </row>
    <row r="1394" spans="1:2" x14ac:dyDescent="0.3">
      <c r="A1394">
        <v>8321</v>
      </c>
      <c r="B1394" t="s">
        <v>1221</v>
      </c>
    </row>
    <row r="1395" spans="1:2" x14ac:dyDescent="0.3">
      <c r="A1395">
        <v>8322</v>
      </c>
      <c r="B1395" t="s">
        <v>1222</v>
      </c>
    </row>
    <row r="1396" spans="1:2" x14ac:dyDescent="0.3">
      <c r="A1396">
        <v>8323</v>
      </c>
      <c r="B1396" t="s">
        <v>1223</v>
      </c>
    </row>
    <row r="1397" spans="1:2" x14ac:dyDescent="0.3">
      <c r="A1397">
        <v>8330</v>
      </c>
      <c r="B1397" t="s">
        <v>1224</v>
      </c>
    </row>
    <row r="1398" spans="1:2" x14ac:dyDescent="0.3">
      <c r="A1398">
        <v>8341</v>
      </c>
      <c r="B1398" t="s">
        <v>1225</v>
      </c>
    </row>
    <row r="1399" spans="1:2" x14ac:dyDescent="0.3">
      <c r="A1399">
        <v>8342</v>
      </c>
      <c r="B1399" t="s">
        <v>1226</v>
      </c>
    </row>
    <row r="1400" spans="1:2" x14ac:dyDescent="0.3">
      <c r="A1400">
        <v>8344</v>
      </c>
      <c r="B1400" t="s">
        <v>1227</v>
      </c>
    </row>
    <row r="1401" spans="1:2" x14ac:dyDescent="0.3">
      <c r="A1401">
        <v>8345</v>
      </c>
      <c r="B1401" t="s">
        <v>1228</v>
      </c>
    </row>
    <row r="1402" spans="1:2" x14ac:dyDescent="0.3">
      <c r="A1402">
        <v>8350</v>
      </c>
      <c r="B1402" t="s">
        <v>1229</v>
      </c>
    </row>
    <row r="1403" spans="1:2" x14ac:dyDescent="0.3">
      <c r="A1403">
        <v>8354</v>
      </c>
      <c r="B1403" t="s">
        <v>1230</v>
      </c>
    </row>
    <row r="1404" spans="1:2" x14ac:dyDescent="0.3">
      <c r="A1404">
        <v>8362</v>
      </c>
      <c r="B1404" t="s">
        <v>1231</v>
      </c>
    </row>
    <row r="1405" spans="1:2" x14ac:dyDescent="0.3">
      <c r="A1405">
        <v>8380</v>
      </c>
      <c r="B1405" t="s">
        <v>1232</v>
      </c>
    </row>
    <row r="1406" spans="1:2" x14ac:dyDescent="0.3">
      <c r="A1406">
        <v>8384</v>
      </c>
      <c r="B1406" t="s">
        <v>1233</v>
      </c>
    </row>
    <row r="1407" spans="1:2" x14ac:dyDescent="0.3">
      <c r="A1407">
        <v>8401</v>
      </c>
      <c r="B1407" t="s">
        <v>1234</v>
      </c>
    </row>
    <row r="1408" spans="1:2" x14ac:dyDescent="0.3">
      <c r="A1408">
        <v>8403</v>
      </c>
      <c r="B1408" t="s">
        <v>1235</v>
      </c>
    </row>
    <row r="1409" spans="1:2" x14ac:dyDescent="0.3">
      <c r="A1409">
        <v>8410</v>
      </c>
      <c r="B1409" t="s">
        <v>1236</v>
      </c>
    </row>
    <row r="1410" spans="1:2" x14ac:dyDescent="0.3">
      <c r="A1410">
        <v>8421</v>
      </c>
      <c r="B1410" t="s">
        <v>1237</v>
      </c>
    </row>
    <row r="1411" spans="1:2" x14ac:dyDescent="0.3">
      <c r="A1411">
        <v>8430</v>
      </c>
      <c r="B1411" t="s">
        <v>1238</v>
      </c>
    </row>
    <row r="1412" spans="1:2" x14ac:dyDescent="0.3">
      <c r="A1412">
        <v>8435</v>
      </c>
      <c r="B1412" t="s">
        <v>1239</v>
      </c>
    </row>
    <row r="1413" spans="1:2" x14ac:dyDescent="0.3">
      <c r="A1413">
        <v>8441</v>
      </c>
      <c r="B1413" t="s">
        <v>1240</v>
      </c>
    </row>
    <row r="1414" spans="1:2" x14ac:dyDescent="0.3">
      <c r="A1414">
        <v>8443</v>
      </c>
      <c r="B1414" t="s">
        <v>1241</v>
      </c>
    </row>
    <row r="1415" spans="1:2" x14ac:dyDescent="0.3">
      <c r="A1415">
        <v>8452</v>
      </c>
      <c r="B1415" t="s">
        <v>1242</v>
      </c>
    </row>
    <row r="1416" spans="1:2" x14ac:dyDescent="0.3">
      <c r="A1416">
        <v>8454</v>
      </c>
      <c r="B1416" t="s">
        <v>1243</v>
      </c>
    </row>
    <row r="1417" spans="1:2" x14ac:dyDescent="0.3">
      <c r="A1417">
        <v>8461</v>
      </c>
      <c r="B1417" t="s">
        <v>1244</v>
      </c>
    </row>
    <row r="1418" spans="1:2" x14ac:dyDescent="0.3">
      <c r="A1418">
        <v>8462</v>
      </c>
      <c r="B1418" t="s">
        <v>1245</v>
      </c>
    </row>
    <row r="1419" spans="1:2" x14ac:dyDescent="0.3">
      <c r="A1419">
        <v>8463</v>
      </c>
      <c r="B1419" t="s">
        <v>1246</v>
      </c>
    </row>
    <row r="1420" spans="1:2" x14ac:dyDescent="0.3">
      <c r="A1420">
        <v>8471</v>
      </c>
      <c r="B1420" t="s">
        <v>1247</v>
      </c>
    </row>
    <row r="1421" spans="1:2" x14ac:dyDescent="0.3">
      <c r="A1421">
        <v>8472</v>
      </c>
      <c r="B1421" t="s">
        <v>1248</v>
      </c>
    </row>
    <row r="1422" spans="1:2" x14ac:dyDescent="0.3">
      <c r="A1422">
        <v>8480</v>
      </c>
      <c r="B1422" t="s">
        <v>1249</v>
      </c>
    </row>
    <row r="1423" spans="1:2" x14ac:dyDescent="0.3">
      <c r="A1423">
        <v>8490</v>
      </c>
      <c r="B1423" t="s">
        <v>1250</v>
      </c>
    </row>
    <row r="1424" spans="1:2" x14ac:dyDescent="0.3">
      <c r="A1424">
        <v>8501</v>
      </c>
      <c r="B1424" t="s">
        <v>1251</v>
      </c>
    </row>
    <row r="1425" spans="1:2" x14ac:dyDescent="0.3">
      <c r="A1425">
        <v>8502</v>
      </c>
      <c r="B1425" t="s">
        <v>1252</v>
      </c>
    </row>
    <row r="1426" spans="1:2" x14ac:dyDescent="0.3">
      <c r="A1426">
        <v>8504</v>
      </c>
      <c r="B1426" t="s">
        <v>1253</v>
      </c>
    </row>
    <row r="1427" spans="1:2" x14ac:dyDescent="0.3">
      <c r="A1427">
        <v>8505</v>
      </c>
      <c r="B1427" t="s">
        <v>1254</v>
      </c>
    </row>
    <row r="1428" spans="1:2" x14ac:dyDescent="0.3">
      <c r="A1428">
        <v>8510</v>
      </c>
      <c r="B1428" t="s">
        <v>1255</v>
      </c>
    </row>
    <row r="1429" spans="1:2" x14ac:dyDescent="0.3">
      <c r="A1429">
        <v>8511</v>
      </c>
      <c r="B1429" t="s">
        <v>1256</v>
      </c>
    </row>
    <row r="1430" spans="1:2" x14ac:dyDescent="0.3">
      <c r="A1430">
        <v>8522</v>
      </c>
      <c r="B1430" t="s">
        <v>1257</v>
      </c>
    </row>
    <row r="1431" spans="1:2" x14ac:dyDescent="0.3">
      <c r="A1431">
        <v>8523</v>
      </c>
      <c r="B1431" t="s">
        <v>1258</v>
      </c>
    </row>
    <row r="1432" spans="1:2" x14ac:dyDescent="0.3">
      <c r="A1432">
        <v>8530</v>
      </c>
      <c r="B1432" t="s">
        <v>1259</v>
      </c>
    </row>
    <row r="1433" spans="1:2" x14ac:dyDescent="0.3">
      <c r="A1433">
        <v>8541</v>
      </c>
      <c r="B1433" t="s">
        <v>1260</v>
      </c>
    </row>
    <row r="1434" spans="1:2" x14ac:dyDescent="0.3">
      <c r="A1434">
        <v>8542</v>
      </c>
      <c r="B1434" t="s">
        <v>1261</v>
      </c>
    </row>
    <row r="1435" spans="1:2" x14ac:dyDescent="0.3">
      <c r="A1435">
        <v>8551</v>
      </c>
      <c r="B1435" t="s">
        <v>1262</v>
      </c>
    </row>
    <row r="1436" spans="1:2" x14ac:dyDescent="0.3">
      <c r="A1436">
        <v>8552</v>
      </c>
      <c r="B1436" t="s">
        <v>1263</v>
      </c>
    </row>
    <row r="1437" spans="1:2" x14ac:dyDescent="0.3">
      <c r="A1437">
        <v>8561</v>
      </c>
      <c r="B1437" t="s">
        <v>1264</v>
      </c>
    </row>
    <row r="1438" spans="1:2" x14ac:dyDescent="0.3">
      <c r="A1438">
        <v>8562</v>
      </c>
      <c r="B1438" t="s">
        <v>1265</v>
      </c>
    </row>
    <row r="1439" spans="1:2" x14ac:dyDescent="0.3">
      <c r="A1439">
        <v>8563</v>
      </c>
      <c r="B1439" t="s">
        <v>1266</v>
      </c>
    </row>
    <row r="1440" spans="1:2" x14ac:dyDescent="0.3">
      <c r="A1440">
        <v>8564</v>
      </c>
      <c r="B1440" t="s">
        <v>1267</v>
      </c>
    </row>
    <row r="1441" spans="1:2" x14ac:dyDescent="0.3">
      <c r="A1441">
        <v>8570</v>
      </c>
      <c r="B1441" t="s">
        <v>1268</v>
      </c>
    </row>
    <row r="1442" spans="1:2" x14ac:dyDescent="0.3">
      <c r="A1442">
        <v>8572</v>
      </c>
      <c r="B1442" t="s">
        <v>1269</v>
      </c>
    </row>
    <row r="1443" spans="1:2" x14ac:dyDescent="0.3">
      <c r="A1443">
        <v>8580</v>
      </c>
      <c r="B1443" t="s">
        <v>1270</v>
      </c>
    </row>
    <row r="1444" spans="1:2" x14ac:dyDescent="0.3">
      <c r="A1444">
        <v>8583</v>
      </c>
      <c r="B1444" t="s">
        <v>1271</v>
      </c>
    </row>
    <row r="1445" spans="1:2" x14ac:dyDescent="0.3">
      <c r="A1445">
        <v>8600</v>
      </c>
      <c r="B1445" t="s">
        <v>1272</v>
      </c>
    </row>
    <row r="1446" spans="1:2" x14ac:dyDescent="0.3">
      <c r="A1446">
        <v>8601</v>
      </c>
      <c r="B1446" t="s">
        <v>1272</v>
      </c>
    </row>
    <row r="1447" spans="1:2" x14ac:dyDescent="0.3">
      <c r="A1447">
        <v>8605</v>
      </c>
      <c r="B1447" t="s">
        <v>1273</v>
      </c>
    </row>
    <row r="1448" spans="1:2" x14ac:dyDescent="0.3">
      <c r="A1448">
        <v>8607</v>
      </c>
      <c r="B1448" t="s">
        <v>1273</v>
      </c>
    </row>
    <row r="1449" spans="1:2" x14ac:dyDescent="0.3">
      <c r="A1449">
        <v>8611</v>
      </c>
      <c r="B1449" t="s">
        <v>1274</v>
      </c>
    </row>
    <row r="1450" spans="1:2" x14ac:dyDescent="0.3">
      <c r="A1450">
        <v>8614</v>
      </c>
      <c r="B1450" t="s">
        <v>1275</v>
      </c>
    </row>
    <row r="1451" spans="1:2" x14ac:dyDescent="0.3">
      <c r="A1451">
        <v>8621</v>
      </c>
      <c r="B1451" t="s">
        <v>1276</v>
      </c>
    </row>
    <row r="1452" spans="1:2" x14ac:dyDescent="0.3">
      <c r="A1452">
        <v>8623</v>
      </c>
      <c r="B1452" t="s">
        <v>1277</v>
      </c>
    </row>
    <row r="1453" spans="1:2" x14ac:dyDescent="0.3">
      <c r="A1453">
        <v>8630</v>
      </c>
      <c r="B1453" t="s">
        <v>1278</v>
      </c>
    </row>
    <row r="1454" spans="1:2" x14ac:dyDescent="0.3">
      <c r="A1454">
        <v>8641</v>
      </c>
      <c r="B1454" t="s">
        <v>1279</v>
      </c>
    </row>
    <row r="1455" spans="1:2" x14ac:dyDescent="0.3">
      <c r="A1455">
        <v>8643</v>
      </c>
      <c r="B1455" t="s">
        <v>1280</v>
      </c>
    </row>
    <row r="1456" spans="1:2" x14ac:dyDescent="0.3">
      <c r="A1456">
        <v>8650</v>
      </c>
      <c r="B1456" t="s">
        <v>1281</v>
      </c>
    </row>
    <row r="1457" spans="1:2" x14ac:dyDescent="0.3">
      <c r="A1457">
        <v>8661</v>
      </c>
      <c r="B1457" t="s">
        <v>1282</v>
      </c>
    </row>
    <row r="1458" spans="1:2" x14ac:dyDescent="0.3">
      <c r="A1458">
        <v>8663</v>
      </c>
      <c r="B1458" t="s">
        <v>1283</v>
      </c>
    </row>
    <row r="1459" spans="1:2" x14ac:dyDescent="0.3">
      <c r="A1459">
        <v>8665</v>
      </c>
      <c r="B1459" t="s">
        <v>1284</v>
      </c>
    </row>
    <row r="1460" spans="1:2" x14ac:dyDescent="0.3">
      <c r="A1460">
        <v>8670</v>
      </c>
      <c r="B1460" t="s">
        <v>1285</v>
      </c>
    </row>
    <row r="1461" spans="1:2" x14ac:dyDescent="0.3">
      <c r="A1461">
        <v>8673</v>
      </c>
      <c r="B1461" t="s">
        <v>1286</v>
      </c>
    </row>
    <row r="1462" spans="1:2" x14ac:dyDescent="0.3">
      <c r="A1462">
        <v>8674</v>
      </c>
      <c r="B1462" t="s">
        <v>1287</v>
      </c>
    </row>
    <row r="1463" spans="1:2" x14ac:dyDescent="0.3">
      <c r="A1463">
        <v>8680</v>
      </c>
      <c r="B1463" t="s">
        <v>1288</v>
      </c>
    </row>
    <row r="1464" spans="1:2" x14ac:dyDescent="0.3">
      <c r="A1464">
        <v>8692</v>
      </c>
      <c r="B1464" t="s">
        <v>1289</v>
      </c>
    </row>
    <row r="1465" spans="1:2" x14ac:dyDescent="0.3">
      <c r="A1465">
        <v>8700</v>
      </c>
      <c r="B1465" t="s">
        <v>1290</v>
      </c>
    </row>
    <row r="1466" spans="1:2" x14ac:dyDescent="0.3">
      <c r="A1466">
        <v>8701</v>
      </c>
      <c r="B1466" t="s">
        <v>1290</v>
      </c>
    </row>
    <row r="1467" spans="1:2" x14ac:dyDescent="0.3">
      <c r="A1467">
        <v>8704</v>
      </c>
      <c r="B1467" t="s">
        <v>1290</v>
      </c>
    </row>
    <row r="1468" spans="1:2" x14ac:dyDescent="0.3">
      <c r="A1468">
        <v>8706</v>
      </c>
      <c r="B1468" t="s">
        <v>1290</v>
      </c>
    </row>
    <row r="1469" spans="1:2" x14ac:dyDescent="0.3">
      <c r="A1469">
        <v>8707</v>
      </c>
      <c r="B1469" t="s">
        <v>1290</v>
      </c>
    </row>
    <row r="1470" spans="1:2" x14ac:dyDescent="0.3">
      <c r="A1470">
        <v>8709</v>
      </c>
      <c r="B1470" t="s">
        <v>1291</v>
      </c>
    </row>
    <row r="1471" spans="1:2" x14ac:dyDescent="0.3">
      <c r="A1471">
        <v>8712</v>
      </c>
      <c r="B1471" t="s">
        <v>1292</v>
      </c>
    </row>
    <row r="1472" spans="1:2" x14ac:dyDescent="0.3">
      <c r="A1472">
        <v>8713</v>
      </c>
      <c r="B1472" t="s">
        <v>1293</v>
      </c>
    </row>
    <row r="1473" spans="1:2" x14ac:dyDescent="0.3">
      <c r="A1473">
        <v>8714</v>
      </c>
      <c r="B1473" t="s">
        <v>1294</v>
      </c>
    </row>
    <row r="1474" spans="1:2" x14ac:dyDescent="0.3">
      <c r="A1474">
        <v>8720</v>
      </c>
      <c r="B1474" t="s">
        <v>1295</v>
      </c>
    </row>
    <row r="1475" spans="1:2" x14ac:dyDescent="0.3">
      <c r="A1475">
        <v>8724</v>
      </c>
      <c r="B1475" t="s">
        <v>1296</v>
      </c>
    </row>
    <row r="1476" spans="1:2" x14ac:dyDescent="0.3">
      <c r="A1476">
        <v>8740</v>
      </c>
      <c r="B1476" t="s">
        <v>1297</v>
      </c>
    </row>
    <row r="1477" spans="1:2" x14ac:dyDescent="0.3">
      <c r="A1477">
        <v>8741</v>
      </c>
      <c r="B1477" t="s">
        <v>1298</v>
      </c>
    </row>
    <row r="1478" spans="1:2" x14ac:dyDescent="0.3">
      <c r="A1478">
        <v>8742</v>
      </c>
      <c r="B1478" t="s">
        <v>1299</v>
      </c>
    </row>
    <row r="1479" spans="1:2" x14ac:dyDescent="0.3">
      <c r="A1479">
        <v>8750</v>
      </c>
      <c r="B1479" t="s">
        <v>1300</v>
      </c>
    </row>
    <row r="1480" spans="1:2" x14ac:dyDescent="0.3">
      <c r="A1480">
        <v>8751</v>
      </c>
      <c r="B1480" t="s">
        <v>1301</v>
      </c>
    </row>
    <row r="1481" spans="1:2" x14ac:dyDescent="0.3">
      <c r="A1481">
        <v>8752</v>
      </c>
      <c r="B1481" t="s">
        <v>1302</v>
      </c>
    </row>
    <row r="1482" spans="1:2" x14ac:dyDescent="0.3">
      <c r="A1482">
        <v>8753</v>
      </c>
      <c r="B1482" t="s">
        <v>1303</v>
      </c>
    </row>
    <row r="1483" spans="1:2" x14ac:dyDescent="0.3">
      <c r="A1483">
        <v>8761</v>
      </c>
      <c r="B1483" t="s">
        <v>1304</v>
      </c>
    </row>
    <row r="1484" spans="1:2" x14ac:dyDescent="0.3">
      <c r="A1484">
        <v>8762</v>
      </c>
      <c r="B1484" t="s">
        <v>1305</v>
      </c>
    </row>
    <row r="1485" spans="1:2" x14ac:dyDescent="0.3">
      <c r="A1485">
        <v>8763</v>
      </c>
      <c r="B1485" t="s">
        <v>1306</v>
      </c>
    </row>
    <row r="1486" spans="1:2" x14ac:dyDescent="0.3">
      <c r="A1486">
        <v>8764</v>
      </c>
      <c r="B1486" t="s">
        <v>1307</v>
      </c>
    </row>
    <row r="1487" spans="1:2" x14ac:dyDescent="0.3">
      <c r="A1487">
        <v>8765</v>
      </c>
      <c r="B1487" t="s">
        <v>1308</v>
      </c>
    </row>
    <row r="1488" spans="1:2" x14ac:dyDescent="0.3">
      <c r="A1488">
        <v>8770</v>
      </c>
      <c r="B1488" t="s">
        <v>1309</v>
      </c>
    </row>
    <row r="1489" spans="1:2" x14ac:dyDescent="0.3">
      <c r="A1489">
        <v>8772</v>
      </c>
      <c r="B1489" t="s">
        <v>1310</v>
      </c>
    </row>
    <row r="1490" spans="1:2" x14ac:dyDescent="0.3">
      <c r="A1490">
        <v>8773</v>
      </c>
      <c r="B1490" t="s">
        <v>1311</v>
      </c>
    </row>
    <row r="1491" spans="1:2" x14ac:dyDescent="0.3">
      <c r="A1491">
        <v>8774</v>
      </c>
      <c r="B1491" t="s">
        <v>1312</v>
      </c>
    </row>
    <row r="1492" spans="1:2" x14ac:dyDescent="0.3">
      <c r="A1492">
        <v>8775</v>
      </c>
      <c r="B1492" t="s">
        <v>1313</v>
      </c>
    </row>
    <row r="1493" spans="1:2" x14ac:dyDescent="0.3">
      <c r="A1493">
        <v>8781</v>
      </c>
      <c r="B1493" t="s">
        <v>1314</v>
      </c>
    </row>
    <row r="1494" spans="1:2" x14ac:dyDescent="0.3">
      <c r="A1494">
        <v>8782</v>
      </c>
      <c r="B1494" t="s">
        <v>1315</v>
      </c>
    </row>
    <row r="1495" spans="1:2" x14ac:dyDescent="0.3">
      <c r="A1495">
        <v>8783</v>
      </c>
      <c r="B1495" t="s">
        <v>1316</v>
      </c>
    </row>
    <row r="1496" spans="1:2" x14ac:dyDescent="0.3">
      <c r="A1496">
        <v>8784</v>
      </c>
      <c r="B1496" t="s">
        <v>1317</v>
      </c>
    </row>
    <row r="1497" spans="1:2" x14ac:dyDescent="0.3">
      <c r="A1497">
        <v>8786</v>
      </c>
      <c r="B1497" t="s">
        <v>1318</v>
      </c>
    </row>
    <row r="1498" spans="1:2" x14ac:dyDescent="0.3">
      <c r="A1498">
        <v>8790</v>
      </c>
      <c r="B1498" t="s">
        <v>1319</v>
      </c>
    </row>
    <row r="1499" spans="1:2" x14ac:dyDescent="0.3">
      <c r="A1499">
        <v>8793</v>
      </c>
      <c r="B1499" t="s">
        <v>1320</v>
      </c>
    </row>
    <row r="1500" spans="1:2" x14ac:dyDescent="0.3">
      <c r="A1500">
        <v>8800</v>
      </c>
      <c r="B1500" t="s">
        <v>1321</v>
      </c>
    </row>
    <row r="1501" spans="1:2" x14ac:dyDescent="0.3">
      <c r="A1501">
        <v>8811</v>
      </c>
      <c r="B1501" t="s">
        <v>1322</v>
      </c>
    </row>
    <row r="1502" spans="1:2" x14ac:dyDescent="0.3">
      <c r="A1502">
        <v>8820</v>
      </c>
      <c r="B1502" t="s">
        <v>1323</v>
      </c>
    </row>
    <row r="1503" spans="1:2" x14ac:dyDescent="0.3">
      <c r="A1503">
        <v>8832</v>
      </c>
      <c r="B1503" t="s">
        <v>1324</v>
      </c>
    </row>
    <row r="1504" spans="1:2" x14ac:dyDescent="0.3">
      <c r="A1504">
        <v>8842</v>
      </c>
      <c r="B1504" t="s">
        <v>1325</v>
      </c>
    </row>
    <row r="1505" spans="1:2" x14ac:dyDescent="0.3">
      <c r="A1505">
        <v>8850</v>
      </c>
      <c r="B1505" t="s">
        <v>1326</v>
      </c>
    </row>
    <row r="1506" spans="1:2" x14ac:dyDescent="0.3">
      <c r="A1506">
        <v>8862</v>
      </c>
      <c r="B1506" t="s">
        <v>1327</v>
      </c>
    </row>
    <row r="1507" spans="1:2" x14ac:dyDescent="0.3">
      <c r="A1507">
        <v>8900</v>
      </c>
      <c r="B1507" t="s">
        <v>1328</v>
      </c>
    </row>
    <row r="1508" spans="1:2" x14ac:dyDescent="0.3">
      <c r="A1508">
        <v>8903</v>
      </c>
      <c r="B1508" t="s">
        <v>1329</v>
      </c>
    </row>
    <row r="1509" spans="1:2" x14ac:dyDescent="0.3">
      <c r="A1509">
        <v>8911</v>
      </c>
      <c r="B1509" t="s">
        <v>1330</v>
      </c>
    </row>
    <row r="1510" spans="1:2" x14ac:dyDescent="0.3">
      <c r="A1510">
        <v>8920</v>
      </c>
      <c r="B1510" t="s">
        <v>1331</v>
      </c>
    </row>
    <row r="1511" spans="1:2" x14ac:dyDescent="0.3">
      <c r="A1511">
        <v>8931</v>
      </c>
      <c r="B1511" t="s">
        <v>1332</v>
      </c>
    </row>
    <row r="1512" spans="1:2" x14ac:dyDescent="0.3">
      <c r="A1512">
        <v>8933</v>
      </c>
      <c r="B1512" t="s">
        <v>1333</v>
      </c>
    </row>
    <row r="1513" spans="1:2" x14ac:dyDescent="0.3">
      <c r="A1513">
        <v>8940</v>
      </c>
      <c r="B1513" t="s">
        <v>1334</v>
      </c>
    </row>
    <row r="1514" spans="1:2" x14ac:dyDescent="0.3">
      <c r="A1514">
        <v>8942</v>
      </c>
      <c r="B1514" t="s">
        <v>1335</v>
      </c>
    </row>
    <row r="1515" spans="1:2" x14ac:dyDescent="0.3">
      <c r="A1515">
        <v>8943</v>
      </c>
      <c r="B1515" t="s">
        <v>1336</v>
      </c>
    </row>
    <row r="1516" spans="1:2" x14ac:dyDescent="0.3">
      <c r="A1516">
        <v>8950</v>
      </c>
      <c r="B1516" t="s">
        <v>1337</v>
      </c>
    </row>
    <row r="1517" spans="1:2" x14ac:dyDescent="0.3">
      <c r="A1517">
        <v>8951</v>
      </c>
      <c r="B1517" t="s">
        <v>1338</v>
      </c>
    </row>
    <row r="1518" spans="1:2" x14ac:dyDescent="0.3">
      <c r="A1518">
        <v>8952</v>
      </c>
      <c r="B1518" t="s">
        <v>1339</v>
      </c>
    </row>
    <row r="1519" spans="1:2" x14ac:dyDescent="0.3">
      <c r="A1519">
        <v>8953</v>
      </c>
      <c r="B1519" t="s">
        <v>1340</v>
      </c>
    </row>
    <row r="1520" spans="1:2" x14ac:dyDescent="0.3">
      <c r="A1520">
        <v>8954</v>
      </c>
      <c r="B1520" t="s">
        <v>1341</v>
      </c>
    </row>
    <row r="1521" spans="1:2" x14ac:dyDescent="0.3">
      <c r="A1521">
        <v>8960</v>
      </c>
      <c r="B1521" t="s">
        <v>1342</v>
      </c>
    </row>
    <row r="1522" spans="1:2" x14ac:dyDescent="0.3">
      <c r="A1522">
        <v>8961</v>
      </c>
      <c r="B1522" t="s">
        <v>1343</v>
      </c>
    </row>
    <row r="1523" spans="1:2" x14ac:dyDescent="0.3">
      <c r="A1523">
        <v>8962</v>
      </c>
      <c r="B1523" t="s">
        <v>1344</v>
      </c>
    </row>
    <row r="1524" spans="1:2" x14ac:dyDescent="0.3">
      <c r="A1524">
        <v>8965</v>
      </c>
      <c r="B1524" t="s">
        <v>1345</v>
      </c>
    </row>
    <row r="1525" spans="1:2" x14ac:dyDescent="0.3">
      <c r="A1525">
        <v>8966</v>
      </c>
      <c r="B1525" t="s">
        <v>1346</v>
      </c>
    </row>
    <row r="1526" spans="1:2" x14ac:dyDescent="0.3">
      <c r="A1526">
        <v>8967</v>
      </c>
      <c r="B1526" t="s">
        <v>1347</v>
      </c>
    </row>
    <row r="1527" spans="1:2" x14ac:dyDescent="0.3">
      <c r="A1527">
        <v>8970</v>
      </c>
      <c r="B1527" t="s">
        <v>1348</v>
      </c>
    </row>
    <row r="1528" spans="1:2" x14ac:dyDescent="0.3">
      <c r="A1528">
        <v>8972</v>
      </c>
      <c r="B1528" t="s">
        <v>1349</v>
      </c>
    </row>
    <row r="1529" spans="1:2" x14ac:dyDescent="0.3">
      <c r="A1529">
        <v>8973</v>
      </c>
      <c r="B1529" t="s">
        <v>1350</v>
      </c>
    </row>
    <row r="1530" spans="1:2" x14ac:dyDescent="0.3">
      <c r="A1530">
        <v>8974</v>
      </c>
      <c r="B1530" t="s">
        <v>1351</v>
      </c>
    </row>
    <row r="1531" spans="1:2" x14ac:dyDescent="0.3">
      <c r="A1531">
        <v>8982</v>
      </c>
      <c r="B1531" t="s">
        <v>1352</v>
      </c>
    </row>
    <row r="1532" spans="1:2" x14ac:dyDescent="0.3">
      <c r="A1532">
        <v>8983</v>
      </c>
      <c r="B1532" t="s">
        <v>1353</v>
      </c>
    </row>
    <row r="1533" spans="1:2" x14ac:dyDescent="0.3">
      <c r="A1533">
        <v>8984</v>
      </c>
      <c r="B1533" t="s">
        <v>1354</v>
      </c>
    </row>
    <row r="1534" spans="1:2" x14ac:dyDescent="0.3">
      <c r="A1534">
        <v>8990</v>
      </c>
      <c r="B1534" t="s">
        <v>1355</v>
      </c>
    </row>
    <row r="1535" spans="1:2" x14ac:dyDescent="0.3">
      <c r="A1535">
        <v>8992</v>
      </c>
      <c r="B1535" t="s">
        <v>1356</v>
      </c>
    </row>
    <row r="1536" spans="1:2" x14ac:dyDescent="0.3">
      <c r="A1536">
        <v>8993</v>
      </c>
      <c r="B1536" t="s">
        <v>1357</v>
      </c>
    </row>
    <row r="1537" spans="1:2" x14ac:dyDescent="0.3">
      <c r="A1537">
        <v>9010</v>
      </c>
      <c r="B1537" t="s">
        <v>462</v>
      </c>
    </row>
    <row r="1538" spans="1:2" x14ac:dyDescent="0.3">
      <c r="A1538">
        <v>9013</v>
      </c>
      <c r="B1538" t="s">
        <v>462</v>
      </c>
    </row>
    <row r="1539" spans="1:2" x14ac:dyDescent="0.3">
      <c r="A1539">
        <v>9020</v>
      </c>
      <c r="B1539" t="s">
        <v>462</v>
      </c>
    </row>
    <row r="1540" spans="1:2" x14ac:dyDescent="0.3">
      <c r="A1540">
        <v>9022</v>
      </c>
      <c r="B1540" t="s">
        <v>462</v>
      </c>
    </row>
    <row r="1541" spans="1:2" x14ac:dyDescent="0.3">
      <c r="A1541">
        <v>9023</v>
      </c>
      <c r="B1541" t="s">
        <v>462</v>
      </c>
    </row>
    <row r="1542" spans="1:2" x14ac:dyDescent="0.3">
      <c r="A1542">
        <v>9024</v>
      </c>
      <c r="B1542" t="s">
        <v>462</v>
      </c>
    </row>
    <row r="1543" spans="1:2" x14ac:dyDescent="0.3">
      <c r="A1543">
        <v>9025</v>
      </c>
      <c r="B1543" t="s">
        <v>462</v>
      </c>
    </row>
    <row r="1544" spans="1:2" x14ac:dyDescent="0.3">
      <c r="A1544">
        <v>9026</v>
      </c>
      <c r="B1544" t="s">
        <v>462</v>
      </c>
    </row>
    <row r="1545" spans="1:2" x14ac:dyDescent="0.3">
      <c r="A1545">
        <v>9027</v>
      </c>
      <c r="B1545" t="s">
        <v>462</v>
      </c>
    </row>
    <row r="1546" spans="1:2" x14ac:dyDescent="0.3">
      <c r="A1546">
        <v>9028</v>
      </c>
      <c r="B1546" t="s">
        <v>462</v>
      </c>
    </row>
    <row r="1547" spans="1:2" x14ac:dyDescent="0.3">
      <c r="A1547">
        <v>9029</v>
      </c>
      <c r="B1547" t="s">
        <v>462</v>
      </c>
    </row>
    <row r="1548" spans="1:2" x14ac:dyDescent="0.3">
      <c r="A1548">
        <v>9061</v>
      </c>
      <c r="B1548" t="s">
        <v>1358</v>
      </c>
    </row>
    <row r="1549" spans="1:2" x14ac:dyDescent="0.3">
      <c r="A1549">
        <v>9062</v>
      </c>
      <c r="B1549" t="s">
        <v>1359</v>
      </c>
    </row>
    <row r="1550" spans="1:2" x14ac:dyDescent="0.3">
      <c r="A1550">
        <v>9063</v>
      </c>
      <c r="B1550" t="s">
        <v>1360</v>
      </c>
    </row>
    <row r="1551" spans="1:2" x14ac:dyDescent="0.3">
      <c r="A1551">
        <v>9064</v>
      </c>
      <c r="B1551" t="s">
        <v>1361</v>
      </c>
    </row>
    <row r="1552" spans="1:2" x14ac:dyDescent="0.3">
      <c r="A1552">
        <v>9065</v>
      </c>
      <c r="B1552" t="s">
        <v>1362</v>
      </c>
    </row>
    <row r="1553" spans="1:2" x14ac:dyDescent="0.3">
      <c r="A1553">
        <v>9071</v>
      </c>
      <c r="B1553" t="s">
        <v>1363</v>
      </c>
    </row>
    <row r="1554" spans="1:2" x14ac:dyDescent="0.3">
      <c r="A1554">
        <v>9073</v>
      </c>
      <c r="B1554" t="s">
        <v>1364</v>
      </c>
    </row>
    <row r="1555" spans="1:2" x14ac:dyDescent="0.3">
      <c r="A1555">
        <v>9074</v>
      </c>
      <c r="B1555" t="s">
        <v>1365</v>
      </c>
    </row>
    <row r="1556" spans="1:2" x14ac:dyDescent="0.3">
      <c r="A1556">
        <v>9081</v>
      </c>
      <c r="B1556" t="s">
        <v>1366</v>
      </c>
    </row>
    <row r="1557" spans="1:2" x14ac:dyDescent="0.3">
      <c r="A1557">
        <v>9100</v>
      </c>
      <c r="B1557" t="s">
        <v>1367</v>
      </c>
    </row>
    <row r="1558" spans="1:2" x14ac:dyDescent="0.3">
      <c r="A1558">
        <v>9103</v>
      </c>
      <c r="B1558" t="s">
        <v>1368</v>
      </c>
    </row>
    <row r="1559" spans="1:2" x14ac:dyDescent="0.3">
      <c r="A1559">
        <v>9112</v>
      </c>
      <c r="B1559" t="s">
        <v>1369</v>
      </c>
    </row>
    <row r="1560" spans="1:2" x14ac:dyDescent="0.3">
      <c r="A1560">
        <v>9113</v>
      </c>
      <c r="B1560" t="s">
        <v>1370</v>
      </c>
    </row>
    <row r="1561" spans="1:2" x14ac:dyDescent="0.3">
      <c r="A1561">
        <v>9121</v>
      </c>
      <c r="B1561" t="s">
        <v>1371</v>
      </c>
    </row>
    <row r="1562" spans="1:2" x14ac:dyDescent="0.3">
      <c r="A1562">
        <v>9122</v>
      </c>
      <c r="B1562" t="s">
        <v>1372</v>
      </c>
    </row>
    <row r="1563" spans="1:2" x14ac:dyDescent="0.3">
      <c r="A1563">
        <v>9125</v>
      </c>
      <c r="B1563" t="s">
        <v>1373</v>
      </c>
    </row>
    <row r="1564" spans="1:2" x14ac:dyDescent="0.3">
      <c r="A1564">
        <v>9131</v>
      </c>
      <c r="B1564" t="s">
        <v>1374</v>
      </c>
    </row>
    <row r="1565" spans="1:2" x14ac:dyDescent="0.3">
      <c r="A1565">
        <v>9135</v>
      </c>
      <c r="B1565" t="s">
        <v>1375</v>
      </c>
    </row>
    <row r="1566" spans="1:2" x14ac:dyDescent="0.3">
      <c r="A1566">
        <v>9141</v>
      </c>
      <c r="B1566" t="s">
        <v>1376</v>
      </c>
    </row>
    <row r="1567" spans="1:2" x14ac:dyDescent="0.3">
      <c r="A1567">
        <v>9142</v>
      </c>
      <c r="B1567" t="s">
        <v>1377</v>
      </c>
    </row>
    <row r="1568" spans="1:2" x14ac:dyDescent="0.3">
      <c r="A1568">
        <v>9150</v>
      </c>
      <c r="B1568" t="s">
        <v>1378</v>
      </c>
    </row>
    <row r="1569" spans="1:2" x14ac:dyDescent="0.3">
      <c r="A1569">
        <v>9161</v>
      </c>
      <c r="B1569" t="s">
        <v>1379</v>
      </c>
    </row>
    <row r="1570" spans="1:2" x14ac:dyDescent="0.3">
      <c r="A1570">
        <v>9162</v>
      </c>
      <c r="B1570" t="s">
        <v>1380</v>
      </c>
    </row>
    <row r="1571" spans="1:2" x14ac:dyDescent="0.3">
      <c r="A1571">
        <v>9170</v>
      </c>
      <c r="B1571" t="s">
        <v>1381</v>
      </c>
    </row>
    <row r="1572" spans="1:2" x14ac:dyDescent="0.3">
      <c r="A1572">
        <v>9181</v>
      </c>
      <c r="B1572" t="s">
        <v>1382</v>
      </c>
    </row>
    <row r="1573" spans="1:2" x14ac:dyDescent="0.3">
      <c r="A1573">
        <v>9184</v>
      </c>
      <c r="B1573" t="s">
        <v>1383</v>
      </c>
    </row>
    <row r="1574" spans="1:2" x14ac:dyDescent="0.3">
      <c r="A1574">
        <v>9201</v>
      </c>
      <c r="B1574" t="s">
        <v>1384</v>
      </c>
    </row>
    <row r="1575" spans="1:2" x14ac:dyDescent="0.3">
      <c r="A1575">
        <v>9210</v>
      </c>
      <c r="B1575" t="s">
        <v>1385</v>
      </c>
    </row>
    <row r="1576" spans="1:2" x14ac:dyDescent="0.3">
      <c r="A1576">
        <v>9220</v>
      </c>
      <c r="B1576" t="s">
        <v>1386</v>
      </c>
    </row>
    <row r="1577" spans="1:2" x14ac:dyDescent="0.3">
      <c r="A1577">
        <v>9232</v>
      </c>
      <c r="B1577" t="s">
        <v>1387</v>
      </c>
    </row>
    <row r="1578" spans="1:2" x14ac:dyDescent="0.3">
      <c r="A1578">
        <v>9241</v>
      </c>
      <c r="B1578" t="s">
        <v>1388</v>
      </c>
    </row>
    <row r="1579" spans="1:2" x14ac:dyDescent="0.3">
      <c r="A1579">
        <v>9300</v>
      </c>
      <c r="B1579" t="s">
        <v>1389</v>
      </c>
    </row>
    <row r="1580" spans="1:2" x14ac:dyDescent="0.3">
      <c r="A1580">
        <v>9302</v>
      </c>
      <c r="B1580" t="s">
        <v>1389</v>
      </c>
    </row>
    <row r="1581" spans="1:2" x14ac:dyDescent="0.3">
      <c r="A1581">
        <v>9314</v>
      </c>
      <c r="B1581" t="s">
        <v>1390</v>
      </c>
    </row>
    <row r="1582" spans="1:2" x14ac:dyDescent="0.3">
      <c r="A1582">
        <v>9330</v>
      </c>
      <c r="B1582" t="s">
        <v>1391</v>
      </c>
    </row>
    <row r="1583" spans="1:2" x14ac:dyDescent="0.3">
      <c r="A1583">
        <v>9341</v>
      </c>
      <c r="B1583" t="s">
        <v>1392</v>
      </c>
    </row>
    <row r="1584" spans="1:2" x14ac:dyDescent="0.3">
      <c r="A1584">
        <v>9344</v>
      </c>
      <c r="B1584" t="s">
        <v>1393</v>
      </c>
    </row>
    <row r="1585" spans="1:2" x14ac:dyDescent="0.3">
      <c r="A1585">
        <v>9360</v>
      </c>
      <c r="B1585" t="s">
        <v>1394</v>
      </c>
    </row>
    <row r="1586" spans="1:2" x14ac:dyDescent="0.3">
      <c r="A1586">
        <v>9363</v>
      </c>
      <c r="B1586" t="s">
        <v>1395</v>
      </c>
    </row>
    <row r="1587" spans="1:2" x14ac:dyDescent="0.3">
      <c r="A1587">
        <v>9371</v>
      </c>
      <c r="B1587" t="s">
        <v>1396</v>
      </c>
    </row>
    <row r="1588" spans="1:2" x14ac:dyDescent="0.3">
      <c r="A1588">
        <v>9373</v>
      </c>
      <c r="B1588" t="s">
        <v>1397</v>
      </c>
    </row>
    <row r="1589" spans="1:2" x14ac:dyDescent="0.3">
      <c r="A1589">
        <v>9375</v>
      </c>
      <c r="B1589" t="s">
        <v>1398</v>
      </c>
    </row>
    <row r="1590" spans="1:2" x14ac:dyDescent="0.3">
      <c r="A1590">
        <v>9400</v>
      </c>
      <c r="B1590" t="s">
        <v>1399</v>
      </c>
    </row>
    <row r="1591" spans="1:2" x14ac:dyDescent="0.3">
      <c r="A1591">
        <v>9402</v>
      </c>
      <c r="B1591" t="s">
        <v>1399</v>
      </c>
    </row>
    <row r="1592" spans="1:2" x14ac:dyDescent="0.3">
      <c r="A1592">
        <v>9421</v>
      </c>
      <c r="B1592" t="s">
        <v>1400</v>
      </c>
    </row>
    <row r="1593" spans="1:2" x14ac:dyDescent="0.3">
      <c r="A1593">
        <v>9431</v>
      </c>
      <c r="B1593" t="s">
        <v>1401</v>
      </c>
    </row>
    <row r="1594" spans="1:2" x14ac:dyDescent="0.3">
      <c r="A1594">
        <v>9433</v>
      </c>
      <c r="B1594" t="s">
        <v>1402</v>
      </c>
    </row>
    <row r="1595" spans="1:2" x14ac:dyDescent="0.3">
      <c r="A1595">
        <v>9441</v>
      </c>
      <c r="B1595" t="s">
        <v>1403</v>
      </c>
    </row>
    <row r="1596" spans="1:2" x14ac:dyDescent="0.3">
      <c r="A1596">
        <v>9462</v>
      </c>
      <c r="B1596" t="s">
        <v>1404</v>
      </c>
    </row>
    <row r="1597" spans="1:2" x14ac:dyDescent="0.3">
      <c r="A1597">
        <v>9463</v>
      </c>
      <c r="B1597" t="s">
        <v>1405</v>
      </c>
    </row>
    <row r="1598" spans="1:2" x14ac:dyDescent="0.3">
      <c r="A1598">
        <v>9470</v>
      </c>
      <c r="B1598" t="s">
        <v>1406</v>
      </c>
    </row>
    <row r="1599" spans="1:2" x14ac:dyDescent="0.3">
      <c r="A1599">
        <v>9473</v>
      </c>
      <c r="B1599" t="s">
        <v>1407</v>
      </c>
    </row>
    <row r="1600" spans="1:2" x14ac:dyDescent="0.3">
      <c r="A1600">
        <v>9500</v>
      </c>
      <c r="B1600" t="s">
        <v>1408</v>
      </c>
    </row>
    <row r="1601" spans="1:2" x14ac:dyDescent="0.3">
      <c r="A1601">
        <v>9501</v>
      </c>
      <c r="B1601" t="s">
        <v>1408</v>
      </c>
    </row>
    <row r="1602" spans="1:2" x14ac:dyDescent="0.3">
      <c r="A1602">
        <v>9503</v>
      </c>
      <c r="B1602" t="s">
        <v>1408</v>
      </c>
    </row>
    <row r="1603" spans="1:2" x14ac:dyDescent="0.3">
      <c r="A1603">
        <v>9505</v>
      </c>
      <c r="B1603" t="s">
        <v>1408</v>
      </c>
    </row>
    <row r="1604" spans="1:2" x14ac:dyDescent="0.3">
      <c r="A1604">
        <v>9506</v>
      </c>
      <c r="B1604" t="s">
        <v>1408</v>
      </c>
    </row>
    <row r="1605" spans="1:2" x14ac:dyDescent="0.3">
      <c r="A1605">
        <v>9507</v>
      </c>
      <c r="B1605" t="s">
        <v>1408</v>
      </c>
    </row>
    <row r="1606" spans="1:2" x14ac:dyDescent="0.3">
      <c r="A1606">
        <v>9508</v>
      </c>
      <c r="B1606" t="s">
        <v>1408</v>
      </c>
    </row>
    <row r="1607" spans="1:2" x14ac:dyDescent="0.3">
      <c r="A1607">
        <v>9521</v>
      </c>
      <c r="B1607" t="s">
        <v>1409</v>
      </c>
    </row>
    <row r="1608" spans="1:2" x14ac:dyDescent="0.3">
      <c r="A1608">
        <v>9523</v>
      </c>
      <c r="B1608" t="s">
        <v>1410</v>
      </c>
    </row>
    <row r="1609" spans="1:2" x14ac:dyDescent="0.3">
      <c r="A1609">
        <v>9524</v>
      </c>
      <c r="B1609" t="s">
        <v>1411</v>
      </c>
    </row>
    <row r="1610" spans="1:2" x14ac:dyDescent="0.3">
      <c r="A1610">
        <v>9530</v>
      </c>
      <c r="B1610" t="s">
        <v>1412</v>
      </c>
    </row>
    <row r="1611" spans="1:2" x14ac:dyDescent="0.3">
      <c r="A1611">
        <v>9535</v>
      </c>
      <c r="B1611" t="s">
        <v>1413</v>
      </c>
    </row>
    <row r="1612" spans="1:2" x14ac:dyDescent="0.3">
      <c r="A1612">
        <v>9542</v>
      </c>
      <c r="B1612" t="s">
        <v>1414</v>
      </c>
    </row>
    <row r="1613" spans="1:2" x14ac:dyDescent="0.3">
      <c r="A1613">
        <v>9545</v>
      </c>
      <c r="B1613" t="s">
        <v>1415</v>
      </c>
    </row>
    <row r="1614" spans="1:2" x14ac:dyDescent="0.3">
      <c r="A1614">
        <v>9546</v>
      </c>
      <c r="B1614" t="s">
        <v>1416</v>
      </c>
    </row>
    <row r="1615" spans="1:2" x14ac:dyDescent="0.3">
      <c r="A1615">
        <v>9551</v>
      </c>
      <c r="B1615" t="s">
        <v>1417</v>
      </c>
    </row>
    <row r="1616" spans="1:2" x14ac:dyDescent="0.3">
      <c r="A1616">
        <v>9555</v>
      </c>
      <c r="B1616" t="s">
        <v>1418</v>
      </c>
    </row>
    <row r="1617" spans="1:2" x14ac:dyDescent="0.3">
      <c r="A1617">
        <v>9556</v>
      </c>
      <c r="B1617" t="s">
        <v>1419</v>
      </c>
    </row>
    <row r="1618" spans="1:2" x14ac:dyDescent="0.3">
      <c r="A1618">
        <v>9560</v>
      </c>
      <c r="B1618" t="s">
        <v>1420</v>
      </c>
    </row>
    <row r="1619" spans="1:2" x14ac:dyDescent="0.3">
      <c r="A1619">
        <v>9564</v>
      </c>
      <c r="B1619" t="s">
        <v>1421</v>
      </c>
    </row>
    <row r="1620" spans="1:2" x14ac:dyDescent="0.3">
      <c r="A1620">
        <v>9580</v>
      </c>
      <c r="B1620" t="s">
        <v>1422</v>
      </c>
    </row>
    <row r="1621" spans="1:2" x14ac:dyDescent="0.3">
      <c r="A1621">
        <v>9581</v>
      </c>
      <c r="B1621" t="s">
        <v>1423</v>
      </c>
    </row>
    <row r="1622" spans="1:2" x14ac:dyDescent="0.3">
      <c r="A1622">
        <v>9586</v>
      </c>
      <c r="B1622" t="s">
        <v>1424</v>
      </c>
    </row>
    <row r="1623" spans="1:2" x14ac:dyDescent="0.3">
      <c r="A1623">
        <v>9587</v>
      </c>
      <c r="B1623" t="s">
        <v>1425</v>
      </c>
    </row>
    <row r="1624" spans="1:2" x14ac:dyDescent="0.3">
      <c r="A1624">
        <v>9601</v>
      </c>
      <c r="B1624" t="s">
        <v>1426</v>
      </c>
    </row>
    <row r="1625" spans="1:2" x14ac:dyDescent="0.3">
      <c r="A1625">
        <v>9602</v>
      </c>
      <c r="B1625" t="s">
        <v>1427</v>
      </c>
    </row>
    <row r="1626" spans="1:2" x14ac:dyDescent="0.3">
      <c r="A1626">
        <v>9611</v>
      </c>
      <c r="B1626" t="s">
        <v>1428</v>
      </c>
    </row>
    <row r="1627" spans="1:2" x14ac:dyDescent="0.3">
      <c r="A1627">
        <v>9614</v>
      </c>
      <c r="B1627" t="s">
        <v>1429</v>
      </c>
    </row>
    <row r="1628" spans="1:2" x14ac:dyDescent="0.3">
      <c r="A1628">
        <v>9615</v>
      </c>
      <c r="B1628" t="s">
        <v>1430</v>
      </c>
    </row>
    <row r="1629" spans="1:2" x14ac:dyDescent="0.3">
      <c r="A1629">
        <v>9620</v>
      </c>
      <c r="B1629" t="s">
        <v>1431</v>
      </c>
    </row>
    <row r="1630" spans="1:2" x14ac:dyDescent="0.3">
      <c r="A1630">
        <v>9623</v>
      </c>
      <c r="B1630" t="s">
        <v>1432</v>
      </c>
    </row>
    <row r="1631" spans="1:2" x14ac:dyDescent="0.3">
      <c r="A1631">
        <v>9624</v>
      </c>
      <c r="B1631" t="s">
        <v>1433</v>
      </c>
    </row>
    <row r="1632" spans="1:2" x14ac:dyDescent="0.3">
      <c r="A1632">
        <v>9631</v>
      </c>
      <c r="B1632" t="s">
        <v>1434</v>
      </c>
    </row>
    <row r="1633" spans="1:2" x14ac:dyDescent="0.3">
      <c r="A1633">
        <v>9632</v>
      </c>
      <c r="B1633" t="s">
        <v>1435</v>
      </c>
    </row>
    <row r="1634" spans="1:2" x14ac:dyDescent="0.3">
      <c r="A1634">
        <v>9633</v>
      </c>
      <c r="B1634" t="s">
        <v>1436</v>
      </c>
    </row>
    <row r="1635" spans="1:2" x14ac:dyDescent="0.3">
      <c r="A1635">
        <v>9634</v>
      </c>
      <c r="B1635" t="s">
        <v>1437</v>
      </c>
    </row>
    <row r="1636" spans="1:2" x14ac:dyDescent="0.3">
      <c r="A1636">
        <v>9635</v>
      </c>
      <c r="B1636" t="s">
        <v>1438</v>
      </c>
    </row>
    <row r="1637" spans="1:2" x14ac:dyDescent="0.3">
      <c r="A1637">
        <v>9640</v>
      </c>
      <c r="B1637" t="s">
        <v>1439</v>
      </c>
    </row>
    <row r="1638" spans="1:2" x14ac:dyDescent="0.3">
      <c r="A1638">
        <v>9651</v>
      </c>
      <c r="B1638" t="s">
        <v>1440</v>
      </c>
    </row>
    <row r="1639" spans="1:2" x14ac:dyDescent="0.3">
      <c r="A1639">
        <v>9652</v>
      </c>
      <c r="B1639" t="s">
        <v>1441</v>
      </c>
    </row>
    <row r="1640" spans="1:2" x14ac:dyDescent="0.3">
      <c r="A1640">
        <v>9653</v>
      </c>
      <c r="B1640" t="s">
        <v>1442</v>
      </c>
    </row>
    <row r="1641" spans="1:2" x14ac:dyDescent="0.3">
      <c r="A1641">
        <v>9654</v>
      </c>
      <c r="B1641" t="s">
        <v>1443</v>
      </c>
    </row>
    <row r="1642" spans="1:2" x14ac:dyDescent="0.3">
      <c r="A1642">
        <v>9655</v>
      </c>
      <c r="B1642" t="s">
        <v>1444</v>
      </c>
    </row>
    <row r="1643" spans="1:2" x14ac:dyDescent="0.3">
      <c r="A1643">
        <v>9702</v>
      </c>
      <c r="B1643" t="s">
        <v>1445</v>
      </c>
    </row>
    <row r="1644" spans="1:2" x14ac:dyDescent="0.3">
      <c r="A1644">
        <v>9710</v>
      </c>
      <c r="B1644" t="s">
        <v>1446</v>
      </c>
    </row>
    <row r="1645" spans="1:2" x14ac:dyDescent="0.3">
      <c r="A1645">
        <v>9713</v>
      </c>
      <c r="B1645" t="s">
        <v>1447</v>
      </c>
    </row>
    <row r="1646" spans="1:2" x14ac:dyDescent="0.3">
      <c r="A1646">
        <v>9721</v>
      </c>
      <c r="B1646" t="s">
        <v>1448</v>
      </c>
    </row>
    <row r="1647" spans="1:2" x14ac:dyDescent="0.3">
      <c r="A1647">
        <v>9751</v>
      </c>
      <c r="B1647" t="s">
        <v>1449</v>
      </c>
    </row>
    <row r="1648" spans="1:2" x14ac:dyDescent="0.3">
      <c r="A1648">
        <v>9753</v>
      </c>
      <c r="B1648" t="s">
        <v>1450</v>
      </c>
    </row>
    <row r="1649" spans="1:2" x14ac:dyDescent="0.3">
      <c r="A1649">
        <v>9754</v>
      </c>
      <c r="B1649" t="s">
        <v>1451</v>
      </c>
    </row>
    <row r="1650" spans="1:2" x14ac:dyDescent="0.3">
      <c r="A1650">
        <v>9761</v>
      </c>
      <c r="B1650" t="s">
        <v>1452</v>
      </c>
    </row>
    <row r="1651" spans="1:2" x14ac:dyDescent="0.3">
      <c r="A1651">
        <v>9762</v>
      </c>
      <c r="B1651" t="s">
        <v>1453</v>
      </c>
    </row>
    <row r="1652" spans="1:2" x14ac:dyDescent="0.3">
      <c r="A1652">
        <v>9771</v>
      </c>
      <c r="B1652" t="s">
        <v>1454</v>
      </c>
    </row>
    <row r="1653" spans="1:2" x14ac:dyDescent="0.3">
      <c r="A1653">
        <v>9772</v>
      </c>
      <c r="B1653" t="s">
        <v>1455</v>
      </c>
    </row>
    <row r="1654" spans="1:2" x14ac:dyDescent="0.3">
      <c r="A1654">
        <v>9773</v>
      </c>
      <c r="B1654" t="s">
        <v>1456</v>
      </c>
    </row>
    <row r="1655" spans="1:2" x14ac:dyDescent="0.3">
      <c r="A1655">
        <v>9781</v>
      </c>
      <c r="B1655" t="s">
        <v>1457</v>
      </c>
    </row>
    <row r="1656" spans="1:2" x14ac:dyDescent="0.3">
      <c r="A1656">
        <v>9782</v>
      </c>
      <c r="B1656" t="s">
        <v>1458</v>
      </c>
    </row>
    <row r="1657" spans="1:2" x14ac:dyDescent="0.3">
      <c r="A1657">
        <v>9800</v>
      </c>
      <c r="B1657" t="s">
        <v>1459</v>
      </c>
    </row>
    <row r="1658" spans="1:2" x14ac:dyDescent="0.3">
      <c r="A1658">
        <v>9802</v>
      </c>
      <c r="B1658" t="s">
        <v>1459</v>
      </c>
    </row>
    <row r="1659" spans="1:2" x14ac:dyDescent="0.3">
      <c r="A1659">
        <v>9803</v>
      </c>
      <c r="B1659" t="s">
        <v>1459</v>
      </c>
    </row>
    <row r="1660" spans="1:2" x14ac:dyDescent="0.3">
      <c r="A1660">
        <v>9811</v>
      </c>
      <c r="B1660" t="s">
        <v>1460</v>
      </c>
    </row>
    <row r="1661" spans="1:2" x14ac:dyDescent="0.3">
      <c r="A1661">
        <v>9812</v>
      </c>
      <c r="B1661" t="s">
        <v>1461</v>
      </c>
    </row>
    <row r="1662" spans="1:2" x14ac:dyDescent="0.3">
      <c r="A1662">
        <v>9813</v>
      </c>
      <c r="B1662" t="s">
        <v>1462</v>
      </c>
    </row>
    <row r="1663" spans="1:2" x14ac:dyDescent="0.3">
      <c r="A1663">
        <v>9814</v>
      </c>
      <c r="B1663" t="s">
        <v>1463</v>
      </c>
    </row>
    <row r="1664" spans="1:2" x14ac:dyDescent="0.3">
      <c r="A1664">
        <v>9815</v>
      </c>
      <c r="B1664" t="s">
        <v>1464</v>
      </c>
    </row>
    <row r="1665" spans="1:2" x14ac:dyDescent="0.3">
      <c r="A1665">
        <v>9816</v>
      </c>
      <c r="B1665" t="s">
        <v>1465</v>
      </c>
    </row>
    <row r="1666" spans="1:2" x14ac:dyDescent="0.3">
      <c r="A1666">
        <v>9821</v>
      </c>
      <c r="B1666" t="s">
        <v>1466</v>
      </c>
    </row>
    <row r="1667" spans="1:2" x14ac:dyDescent="0.3">
      <c r="A1667">
        <v>9822</v>
      </c>
      <c r="B1667" t="s">
        <v>1467</v>
      </c>
    </row>
    <row r="1668" spans="1:2" x14ac:dyDescent="0.3">
      <c r="A1668">
        <v>9831</v>
      </c>
      <c r="B1668" t="s">
        <v>1468</v>
      </c>
    </row>
    <row r="1669" spans="1:2" x14ac:dyDescent="0.3">
      <c r="A1669">
        <v>9832</v>
      </c>
      <c r="B1669" t="s">
        <v>1469</v>
      </c>
    </row>
    <row r="1670" spans="1:2" x14ac:dyDescent="0.3">
      <c r="A1670">
        <v>9833</v>
      </c>
      <c r="B1670" t="s">
        <v>1470</v>
      </c>
    </row>
    <row r="1671" spans="1:2" x14ac:dyDescent="0.3">
      <c r="A1671">
        <v>9841</v>
      </c>
      <c r="B1671" t="s">
        <v>1471</v>
      </c>
    </row>
    <row r="1672" spans="1:2" x14ac:dyDescent="0.3">
      <c r="A1672">
        <v>9842</v>
      </c>
      <c r="B1672" t="s">
        <v>1472</v>
      </c>
    </row>
    <row r="1673" spans="1:2" x14ac:dyDescent="0.3">
      <c r="A1673">
        <v>9843</v>
      </c>
      <c r="B1673" t="s">
        <v>1473</v>
      </c>
    </row>
    <row r="1674" spans="1:2" x14ac:dyDescent="0.3">
      <c r="A1674">
        <v>9844</v>
      </c>
      <c r="B1674" t="s">
        <v>1474</v>
      </c>
    </row>
    <row r="1675" spans="1:2" x14ac:dyDescent="0.3">
      <c r="A1675">
        <v>9851</v>
      </c>
      <c r="B1675" t="s">
        <v>1475</v>
      </c>
    </row>
    <row r="1676" spans="1:2" x14ac:dyDescent="0.3">
      <c r="A1676">
        <v>9852</v>
      </c>
      <c r="B1676" t="s">
        <v>1476</v>
      </c>
    </row>
    <row r="1677" spans="1:2" x14ac:dyDescent="0.3">
      <c r="A1677">
        <v>9853</v>
      </c>
      <c r="B1677" t="s">
        <v>1477</v>
      </c>
    </row>
    <row r="1678" spans="1:2" x14ac:dyDescent="0.3">
      <c r="A1678">
        <v>9854</v>
      </c>
      <c r="B1678" t="s">
        <v>1478</v>
      </c>
    </row>
    <row r="1679" spans="1:2" x14ac:dyDescent="0.3">
      <c r="A1679">
        <v>9861</v>
      </c>
      <c r="B1679" t="s">
        <v>1479</v>
      </c>
    </row>
    <row r="1680" spans="1:2" x14ac:dyDescent="0.3">
      <c r="A1680">
        <v>9862</v>
      </c>
      <c r="B1680" t="s">
        <v>1480</v>
      </c>
    </row>
    <row r="1681" spans="1:2" x14ac:dyDescent="0.3">
      <c r="A1681">
        <v>9863</v>
      </c>
      <c r="B1681" t="s">
        <v>1481</v>
      </c>
    </row>
    <row r="1682" spans="1:2" x14ac:dyDescent="0.3">
      <c r="A1682">
        <v>9871</v>
      </c>
      <c r="B1682" t="s">
        <v>1482</v>
      </c>
    </row>
    <row r="1683" spans="1:2" x14ac:dyDescent="0.3">
      <c r="A1683">
        <v>9872</v>
      </c>
      <c r="B1683" t="s">
        <v>1483</v>
      </c>
    </row>
    <row r="1684" spans="1:2" x14ac:dyDescent="0.3">
      <c r="A1684">
        <v>9900</v>
      </c>
      <c r="B1684" t="s">
        <v>1484</v>
      </c>
    </row>
    <row r="1685" spans="1:2" x14ac:dyDescent="0.3">
      <c r="A1685">
        <v>9911</v>
      </c>
      <c r="B1685" t="s">
        <v>1485</v>
      </c>
    </row>
    <row r="1686" spans="1:2" x14ac:dyDescent="0.3">
      <c r="A1686">
        <v>9912</v>
      </c>
      <c r="B1686" t="s">
        <v>1486</v>
      </c>
    </row>
    <row r="1687" spans="1:2" x14ac:dyDescent="0.3">
      <c r="A1687">
        <v>9913</v>
      </c>
      <c r="B1687" t="s">
        <v>1487</v>
      </c>
    </row>
    <row r="1688" spans="1:2" x14ac:dyDescent="0.3">
      <c r="A1688">
        <v>9920</v>
      </c>
      <c r="B1688" t="s">
        <v>1488</v>
      </c>
    </row>
    <row r="1689" spans="1:2" x14ac:dyDescent="0.3">
      <c r="A1689">
        <v>9932</v>
      </c>
      <c r="B1689" t="s">
        <v>1489</v>
      </c>
    </row>
    <row r="1690" spans="1:2" x14ac:dyDescent="0.3">
      <c r="A1690">
        <v>9941</v>
      </c>
      <c r="B1690" t="s">
        <v>1490</v>
      </c>
    </row>
    <row r="1691" spans="1:2" x14ac:dyDescent="0.3">
      <c r="A1691">
        <v>9942</v>
      </c>
      <c r="B1691" t="s">
        <v>1491</v>
      </c>
    </row>
    <row r="1692" spans="1:2" x14ac:dyDescent="0.3">
      <c r="A1692">
        <v>9951</v>
      </c>
      <c r="B1692" t="s">
        <v>1492</v>
      </c>
    </row>
    <row r="1693" spans="1:2" x14ac:dyDescent="0.3">
      <c r="A1693">
        <v>9953</v>
      </c>
      <c r="B1693" t="s">
        <v>1493</v>
      </c>
    </row>
    <row r="1694" spans="1:2" x14ac:dyDescent="0.3">
      <c r="A1694">
        <v>9961</v>
      </c>
      <c r="B1694" t="s">
        <v>1494</v>
      </c>
    </row>
    <row r="1695" spans="1:2" x14ac:dyDescent="0.3">
      <c r="A1695">
        <v>9962</v>
      </c>
      <c r="B1695" t="s">
        <v>1495</v>
      </c>
    </row>
    <row r="1696" spans="1:2" x14ac:dyDescent="0.3">
      <c r="A1696">
        <v>9963</v>
      </c>
      <c r="B1696" t="s">
        <v>1496</v>
      </c>
    </row>
    <row r="1697" spans="1:2" x14ac:dyDescent="0.3">
      <c r="A1697">
        <v>9971</v>
      </c>
      <c r="B1697" t="s">
        <v>1497</v>
      </c>
    </row>
    <row r="1698" spans="1:2" x14ac:dyDescent="0.3">
      <c r="A1698">
        <v>9981</v>
      </c>
      <c r="B1698" t="s">
        <v>1498</v>
      </c>
    </row>
    <row r="1699" spans="1:2" x14ac:dyDescent="0.3">
      <c r="A1699">
        <v>9990</v>
      </c>
      <c r="B1699" t="s">
        <v>1499</v>
      </c>
    </row>
    <row r="1700" spans="1:2" x14ac:dyDescent="0.3">
      <c r="A1700">
        <v>9991</v>
      </c>
      <c r="B1700" t="s">
        <v>1500</v>
      </c>
    </row>
    <row r="1701" spans="1:2" x14ac:dyDescent="0.3">
      <c r="A1701">
        <v>5325</v>
      </c>
      <c r="B1701" t="s">
        <v>1501</v>
      </c>
    </row>
    <row r="1702" spans="1:2" x14ac:dyDescent="0.3">
      <c r="A1702">
        <v>5581</v>
      </c>
      <c r="B1702" t="s">
        <v>1502</v>
      </c>
    </row>
    <row r="1703" spans="1:2" x14ac:dyDescent="0.3">
      <c r="A1703">
        <v>5114</v>
      </c>
      <c r="B1703" t="s">
        <v>1503</v>
      </c>
    </row>
    <row r="1704" spans="1:2" x14ac:dyDescent="0.3">
      <c r="A1704">
        <v>5573</v>
      </c>
      <c r="B1704" t="s">
        <v>1504</v>
      </c>
    </row>
    <row r="1705" spans="1:2" x14ac:dyDescent="0.3">
      <c r="A1705">
        <v>5574</v>
      </c>
      <c r="B1705" t="s">
        <v>1505</v>
      </c>
    </row>
    <row r="1706" spans="1:2" x14ac:dyDescent="0.3">
      <c r="A1706">
        <v>5575</v>
      </c>
      <c r="B1706" t="s">
        <v>1506</v>
      </c>
    </row>
    <row r="1707" spans="1:2" x14ac:dyDescent="0.3">
      <c r="A1707">
        <v>5572</v>
      </c>
      <c r="B1707" t="s">
        <v>1507</v>
      </c>
    </row>
    <row r="1708" spans="1:2" x14ac:dyDescent="0.3">
      <c r="A1708">
        <v>5592</v>
      </c>
      <c r="B1708" t="s">
        <v>1508</v>
      </c>
    </row>
    <row r="1709" spans="1:2" x14ac:dyDescent="0.3">
      <c r="A1709">
        <v>5585</v>
      </c>
      <c r="B1709" t="s">
        <v>1509</v>
      </c>
    </row>
    <row r="1710" spans="1:2" x14ac:dyDescent="0.3">
      <c r="A1710">
        <v>3262</v>
      </c>
      <c r="B1710" t="s">
        <v>1510</v>
      </c>
    </row>
    <row r="1714" spans="1:1" s="140" customFormat="1" ht="15" thickBot="1" x14ac:dyDescent="0.35"/>
    <row r="1715" spans="1:1" ht="15" thickTop="1" x14ac:dyDescent="0.3"/>
    <row r="1716" spans="1:1" x14ac:dyDescent="0.3">
      <c r="A1716" t="s">
        <v>1713</v>
      </c>
    </row>
    <row r="1718" spans="1:1" x14ac:dyDescent="0.3">
      <c r="A1718" t="b">
        <f>TRUE</f>
        <v>1</v>
      </c>
    </row>
    <row r="1719" spans="1:1" x14ac:dyDescent="0.3">
      <c r="A1719" t="b">
        <f>FALSE</f>
        <v>0</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1"/>
  </sheetPr>
  <dimension ref="A1:O20"/>
  <sheetViews>
    <sheetView workbookViewId="0">
      <pane xSplit="2" ySplit="2" topLeftCell="C3" activePane="bottomRight" state="frozen"/>
      <selection pane="topRight" activeCell="B1" sqref="B1"/>
      <selection pane="bottomLeft" activeCell="A3" sqref="A3"/>
      <selection pane="bottomRight" activeCell="E19" sqref="E19"/>
    </sheetView>
  </sheetViews>
  <sheetFormatPr baseColWidth="10" defaultRowHeight="14.4" x14ac:dyDescent="0.3"/>
  <cols>
    <col min="1" max="1" width="3" bestFit="1" customWidth="1"/>
    <col min="2" max="2" width="22.5546875" bestFit="1" customWidth="1"/>
    <col min="3" max="3" width="12.5546875" customWidth="1"/>
    <col min="4" max="4" width="10" bestFit="1" customWidth="1"/>
    <col min="6" max="6" width="10" bestFit="1" customWidth="1"/>
    <col min="7" max="7" width="13.109375" customWidth="1"/>
    <col min="8" max="8" width="16.88671875" customWidth="1"/>
    <col min="9" max="10" width="13.109375" customWidth="1"/>
  </cols>
  <sheetData>
    <row r="1" spans="1:15" s="28" customFormat="1" ht="30" customHeight="1" x14ac:dyDescent="0.3">
      <c r="B1" s="27" t="s">
        <v>5</v>
      </c>
      <c r="C1" s="27" t="s">
        <v>1712</v>
      </c>
      <c r="D1" s="221" t="s">
        <v>56</v>
      </c>
      <c r="E1" s="221"/>
      <c r="F1" s="221"/>
      <c r="G1" s="28" t="s">
        <v>1774</v>
      </c>
      <c r="H1" s="28" t="s">
        <v>82</v>
      </c>
      <c r="I1" s="34" t="s">
        <v>17</v>
      </c>
      <c r="J1" s="34" t="s">
        <v>65</v>
      </c>
    </row>
    <row r="2" spans="1:15" x14ac:dyDescent="0.3">
      <c r="A2" t="s">
        <v>1755</v>
      </c>
      <c r="B2" s="50">
        <f>Anzahl_TB</f>
        <v>14</v>
      </c>
      <c r="E2" t="s">
        <v>1710</v>
      </c>
      <c r="F2" t="s">
        <v>1714</v>
      </c>
      <c r="G2" t="s">
        <v>1730</v>
      </c>
      <c r="H2" s="162">
        <f>Eigenverbrauch_proz</f>
        <v>0.77</v>
      </c>
      <c r="I2" s="35"/>
      <c r="J2" s="43">
        <v>0</v>
      </c>
    </row>
    <row r="3" spans="1:15" x14ac:dyDescent="0.3">
      <c r="A3">
        <v>1</v>
      </c>
      <c r="B3" s="154" t="str">
        <f t="shared" ref="B3:B17" si="0">INDEX(Teilnehmende_Berechtigte,$A3,1)</f>
        <v>TOP 1</v>
      </c>
      <c r="C3" s="154" t="b">
        <f>INDEX(Teilnehmende_Berechtigte,$A3,2)</f>
        <v>1</v>
      </c>
      <c r="D3" s="163">
        <f t="shared" ref="D3:D17" si="1">INDEX(Teilnehmende_Berechtigte,$A3,9)</f>
        <v>2921</v>
      </c>
      <c r="E3" s="164">
        <f t="shared" ref="E3:E13" si="2">IF($C3,$D3,0)</f>
        <v>2921</v>
      </c>
      <c r="F3" s="164">
        <f t="shared" ref="F3:F13" si="3">IF($C3,0,$D3)</f>
        <v>0</v>
      </c>
      <c r="G3" s="152">
        <f t="shared" ref="G3:G17" si="4">INDEX(Teilnehmende_Berechtigte,$A3,11)*1.2</f>
        <v>22.748236905169467</v>
      </c>
      <c r="H3" s="153">
        <f t="shared" ref="H3:H14" si="5">D3*Eigenverbrauch_proz</f>
        <v>2249.17</v>
      </c>
      <c r="I3" s="152">
        <f>H3*G3/100</f>
        <v>511.64652000000007</v>
      </c>
      <c r="J3" s="54">
        <f>Ergebnis!M$25*J$2/Anzahl_TB</f>
        <v>0</v>
      </c>
      <c r="L3" t="b">
        <f>D3=E3</f>
        <v>1</v>
      </c>
      <c r="M3" t="b">
        <f>D3=F3</f>
        <v>0</v>
      </c>
      <c r="N3" t="b">
        <f>OR(L3,M3)</f>
        <v>1</v>
      </c>
      <c r="O3" t="b">
        <f>AND(L3,M3)</f>
        <v>0</v>
      </c>
    </row>
    <row r="4" spans="1:15" x14ac:dyDescent="0.3">
      <c r="A4">
        <v>2</v>
      </c>
      <c r="B4" s="154" t="str">
        <f t="shared" si="0"/>
        <v>TOP 2</v>
      </c>
      <c r="C4" s="154" t="b">
        <f t="shared" ref="C4:C17" si="6">INDEX(Teilnehmende_Berechtigte,$A4,2)</f>
        <v>1</v>
      </c>
      <c r="D4" s="163">
        <f t="shared" si="1"/>
        <v>2957</v>
      </c>
      <c r="E4" s="164">
        <f t="shared" si="2"/>
        <v>2957</v>
      </c>
      <c r="F4" s="164">
        <f t="shared" si="3"/>
        <v>0</v>
      </c>
      <c r="G4" s="152">
        <f t="shared" si="4"/>
        <v>22.525667906662154</v>
      </c>
      <c r="H4" s="153">
        <f t="shared" si="5"/>
        <v>2276.89</v>
      </c>
      <c r="I4" s="152">
        <f>H4*G4/100</f>
        <v>512.88467999999989</v>
      </c>
      <c r="J4" s="54">
        <f>Ergebnis!M$25*J$2/Anzahl_TB</f>
        <v>0</v>
      </c>
      <c r="L4" t="b">
        <f t="shared" ref="L4:L17" si="7">D4=E4</f>
        <v>1</v>
      </c>
      <c r="M4" t="b">
        <f t="shared" ref="M4:M17" si="8">D4=F4</f>
        <v>0</v>
      </c>
      <c r="N4" t="b">
        <f t="shared" ref="N4:N17" si="9">OR(L4,M4)</f>
        <v>1</v>
      </c>
      <c r="O4" t="b">
        <f t="shared" ref="O4:O17" si="10">AND(L4,M4)</f>
        <v>0</v>
      </c>
    </row>
    <row r="5" spans="1:15" x14ac:dyDescent="0.3">
      <c r="A5">
        <v>3</v>
      </c>
      <c r="B5" s="154" t="str">
        <f t="shared" si="0"/>
        <v>TOP 3</v>
      </c>
      <c r="C5" s="154" t="b">
        <f t="shared" si="6"/>
        <v>1</v>
      </c>
      <c r="D5" s="163">
        <f t="shared" si="1"/>
        <v>2923</v>
      </c>
      <c r="E5" s="164">
        <f t="shared" si="2"/>
        <v>2923</v>
      </c>
      <c r="F5" s="164">
        <f t="shared" si="3"/>
        <v>0</v>
      </c>
      <c r="G5" s="152">
        <f t="shared" si="4"/>
        <v>16.956825179609986</v>
      </c>
      <c r="H5" s="153">
        <f t="shared" si="5"/>
        <v>2250.71</v>
      </c>
      <c r="I5" s="152">
        <f t="shared" ref="I5:I14" si="11">H5*G5/100</f>
        <v>381.64895999999993</v>
      </c>
      <c r="J5" s="54">
        <f>Ergebnis!M$25*J$2/Anzahl_TB</f>
        <v>0</v>
      </c>
      <c r="L5" t="b">
        <f t="shared" si="7"/>
        <v>1</v>
      </c>
      <c r="M5" t="b">
        <f t="shared" si="8"/>
        <v>0</v>
      </c>
      <c r="N5" t="b">
        <f t="shared" si="9"/>
        <v>1</v>
      </c>
      <c r="O5" t="b">
        <f t="shared" si="10"/>
        <v>0</v>
      </c>
    </row>
    <row r="6" spans="1:15" x14ac:dyDescent="0.3">
      <c r="A6">
        <v>4</v>
      </c>
      <c r="B6" s="154" t="str">
        <f t="shared" si="0"/>
        <v>TOP 4</v>
      </c>
      <c r="C6" s="154" t="b">
        <f t="shared" si="6"/>
        <v>1</v>
      </c>
      <c r="D6" s="163">
        <f t="shared" si="1"/>
        <v>2165</v>
      </c>
      <c r="E6" s="164">
        <f t="shared" si="2"/>
        <v>2165</v>
      </c>
      <c r="F6" s="164">
        <f t="shared" si="3"/>
        <v>0</v>
      </c>
      <c r="G6" s="152">
        <f t="shared" si="4"/>
        <v>23.973949191685911</v>
      </c>
      <c r="H6" s="153">
        <f t="shared" si="5"/>
        <v>1667.05</v>
      </c>
      <c r="I6" s="152">
        <f t="shared" si="11"/>
        <v>399.65771999999998</v>
      </c>
      <c r="J6" s="54">
        <f>Ergebnis!M$25*J$2/Anzahl_TB</f>
        <v>0</v>
      </c>
      <c r="L6" t="b">
        <f t="shared" si="7"/>
        <v>1</v>
      </c>
      <c r="M6" t="b">
        <f t="shared" si="8"/>
        <v>0</v>
      </c>
      <c r="N6" t="b">
        <f t="shared" si="9"/>
        <v>1</v>
      </c>
      <c r="O6" t="b">
        <f t="shared" si="10"/>
        <v>0</v>
      </c>
    </row>
    <row r="7" spans="1:15" x14ac:dyDescent="0.3">
      <c r="A7">
        <v>5</v>
      </c>
      <c r="B7" s="154" t="str">
        <f t="shared" si="0"/>
        <v>TOP 5</v>
      </c>
      <c r="C7" s="154" t="b">
        <f t="shared" si="6"/>
        <v>1</v>
      </c>
      <c r="D7" s="163">
        <f t="shared" si="1"/>
        <v>7085</v>
      </c>
      <c r="E7" s="164">
        <f t="shared" si="2"/>
        <v>7085</v>
      </c>
      <c r="F7" s="164">
        <f t="shared" si="3"/>
        <v>0</v>
      </c>
      <c r="G7" s="152">
        <f t="shared" si="4"/>
        <v>17.924460127028933</v>
      </c>
      <c r="H7" s="153">
        <f t="shared" si="5"/>
        <v>5455.45</v>
      </c>
      <c r="I7" s="152">
        <f t="shared" si="11"/>
        <v>977.85995999999989</v>
      </c>
      <c r="J7" s="54">
        <f>Ergebnis!M$25*J$2/Anzahl_TB</f>
        <v>0</v>
      </c>
      <c r="L7" t="b">
        <f t="shared" si="7"/>
        <v>1</v>
      </c>
      <c r="M7" t="b">
        <f t="shared" si="8"/>
        <v>0</v>
      </c>
      <c r="N7" t="b">
        <f t="shared" si="9"/>
        <v>1</v>
      </c>
      <c r="O7" t="b">
        <f t="shared" si="10"/>
        <v>0</v>
      </c>
    </row>
    <row r="8" spans="1:15" x14ac:dyDescent="0.3">
      <c r="A8">
        <v>6</v>
      </c>
      <c r="B8" s="154" t="str">
        <f t="shared" si="0"/>
        <v>TOP 6</v>
      </c>
      <c r="C8" s="154" t="b">
        <f t="shared" si="6"/>
        <v>1</v>
      </c>
      <c r="D8" s="163">
        <f t="shared" si="1"/>
        <v>4242</v>
      </c>
      <c r="E8" s="164">
        <f t="shared" si="2"/>
        <v>4242</v>
      </c>
      <c r="F8" s="164">
        <f t="shared" si="3"/>
        <v>0</v>
      </c>
      <c r="G8" s="152">
        <f t="shared" si="4"/>
        <v>19.702687411598301</v>
      </c>
      <c r="H8" s="153">
        <f t="shared" si="5"/>
        <v>3266.34</v>
      </c>
      <c r="I8" s="152">
        <f t="shared" si="11"/>
        <v>643.55675999999994</v>
      </c>
      <c r="J8" s="54">
        <f>Ergebnis!M$25*J$2/Anzahl_TB</f>
        <v>0</v>
      </c>
      <c r="L8" t="b">
        <f t="shared" si="7"/>
        <v>1</v>
      </c>
      <c r="M8" t="b">
        <f t="shared" si="8"/>
        <v>0</v>
      </c>
      <c r="N8" t="b">
        <f t="shared" si="9"/>
        <v>1</v>
      </c>
      <c r="O8" t="b">
        <f t="shared" si="10"/>
        <v>0</v>
      </c>
    </row>
    <row r="9" spans="1:15" x14ac:dyDescent="0.3">
      <c r="A9">
        <v>7</v>
      </c>
      <c r="B9" s="154" t="str">
        <f t="shared" si="0"/>
        <v>TOP 7</v>
      </c>
      <c r="C9" s="154" t="b">
        <f t="shared" si="6"/>
        <v>1</v>
      </c>
      <c r="D9" s="163">
        <f t="shared" si="1"/>
        <v>2168</v>
      </c>
      <c r="E9" s="164">
        <f t="shared" si="2"/>
        <v>2168</v>
      </c>
      <c r="F9" s="164">
        <f t="shared" si="3"/>
        <v>0</v>
      </c>
      <c r="G9" s="152">
        <f t="shared" si="4"/>
        <v>18.979156339483396</v>
      </c>
      <c r="H9" s="153">
        <f t="shared" si="5"/>
        <v>1669.3600000000001</v>
      </c>
      <c r="I9" s="152">
        <f t="shared" si="11"/>
        <v>316.83044426880008</v>
      </c>
      <c r="J9" s="54">
        <f>Ergebnis!M$25*J$2/Anzahl_TB</f>
        <v>0</v>
      </c>
      <c r="L9" t="b">
        <f t="shared" si="7"/>
        <v>1</v>
      </c>
      <c r="M9" t="b">
        <f t="shared" si="8"/>
        <v>0</v>
      </c>
      <c r="N9" t="b">
        <f t="shared" si="9"/>
        <v>1</v>
      </c>
      <c r="O9" t="b">
        <f t="shared" si="10"/>
        <v>0</v>
      </c>
    </row>
    <row r="10" spans="1:15" x14ac:dyDescent="0.3">
      <c r="A10">
        <v>8</v>
      </c>
      <c r="B10" s="154" t="str">
        <f t="shared" si="0"/>
        <v>TOP 8</v>
      </c>
      <c r="C10" s="154" t="b">
        <f t="shared" si="6"/>
        <v>1</v>
      </c>
      <c r="D10" s="163">
        <f t="shared" si="1"/>
        <v>4347</v>
      </c>
      <c r="E10" s="164">
        <f t="shared" si="2"/>
        <v>4347</v>
      </c>
      <c r="F10" s="164">
        <f t="shared" si="3"/>
        <v>0</v>
      </c>
      <c r="G10" s="152">
        <f t="shared" si="4"/>
        <v>16.737612146307796</v>
      </c>
      <c r="H10" s="153">
        <f t="shared" si="5"/>
        <v>3347.19</v>
      </c>
      <c r="I10" s="152">
        <f t="shared" si="11"/>
        <v>560.23967999999991</v>
      </c>
      <c r="J10" s="54">
        <f>Ergebnis!M$25*J$2/Anzahl_TB</f>
        <v>0</v>
      </c>
      <c r="L10" t="b">
        <f t="shared" si="7"/>
        <v>1</v>
      </c>
      <c r="M10" t="b">
        <f t="shared" si="8"/>
        <v>0</v>
      </c>
      <c r="N10" t="b">
        <f t="shared" si="9"/>
        <v>1</v>
      </c>
      <c r="O10" t="b">
        <f t="shared" si="10"/>
        <v>0</v>
      </c>
    </row>
    <row r="11" spans="1:15" x14ac:dyDescent="0.3">
      <c r="A11">
        <v>9</v>
      </c>
      <c r="B11" s="154" t="str">
        <f t="shared" si="0"/>
        <v>TOP 9</v>
      </c>
      <c r="C11" s="154" t="b">
        <f t="shared" si="6"/>
        <v>1</v>
      </c>
      <c r="D11" s="163">
        <f t="shared" si="1"/>
        <v>2923</v>
      </c>
      <c r="E11" s="164">
        <f t="shared" si="2"/>
        <v>2923</v>
      </c>
      <c r="F11" s="164">
        <f t="shared" si="3"/>
        <v>0</v>
      </c>
      <c r="G11" s="152">
        <f t="shared" si="4"/>
        <v>16.956825179609986</v>
      </c>
      <c r="H11" s="153">
        <f t="shared" si="5"/>
        <v>2250.71</v>
      </c>
      <c r="I11" s="152">
        <f t="shared" si="11"/>
        <v>381.64895999999993</v>
      </c>
      <c r="J11" s="54">
        <f>Ergebnis!M$25*J$2/Anzahl_TB</f>
        <v>0</v>
      </c>
      <c r="L11" t="b">
        <f t="shared" si="7"/>
        <v>1</v>
      </c>
      <c r="M11" t="b">
        <f t="shared" si="8"/>
        <v>0</v>
      </c>
      <c r="N11" t="b">
        <f t="shared" si="9"/>
        <v>1</v>
      </c>
      <c r="O11" t="b">
        <f t="shared" si="10"/>
        <v>0</v>
      </c>
    </row>
    <row r="12" spans="1:15" x14ac:dyDescent="0.3">
      <c r="A12">
        <v>10</v>
      </c>
      <c r="B12" s="154" t="str">
        <f t="shared" si="0"/>
        <v>TOP 10</v>
      </c>
      <c r="C12" s="154" t="b">
        <f t="shared" si="6"/>
        <v>1</v>
      </c>
      <c r="D12" s="163">
        <f t="shared" si="1"/>
        <v>5859</v>
      </c>
      <c r="E12" s="164">
        <f t="shared" si="2"/>
        <v>5859</v>
      </c>
      <c r="F12" s="164">
        <f t="shared" si="3"/>
        <v>0</v>
      </c>
      <c r="G12" s="152">
        <f t="shared" si="4"/>
        <v>19.717562724014336</v>
      </c>
      <c r="H12" s="153">
        <f t="shared" si="5"/>
        <v>4511.43</v>
      </c>
      <c r="I12" s="152">
        <f t="shared" si="11"/>
        <v>889.54404</v>
      </c>
      <c r="J12" s="54">
        <f>Ergebnis!M$25*J$2/Anzahl_TB</f>
        <v>0</v>
      </c>
      <c r="L12" t="b">
        <f t="shared" si="7"/>
        <v>1</v>
      </c>
      <c r="M12" t="b">
        <f t="shared" si="8"/>
        <v>0</v>
      </c>
      <c r="N12" t="b">
        <f t="shared" si="9"/>
        <v>1</v>
      </c>
      <c r="O12" t="b">
        <f t="shared" si="10"/>
        <v>0</v>
      </c>
    </row>
    <row r="13" spans="1:15" x14ac:dyDescent="0.3">
      <c r="A13">
        <v>11</v>
      </c>
      <c r="B13" s="154" t="str">
        <f t="shared" si="0"/>
        <v>Tiefgarage</v>
      </c>
      <c r="C13" s="154" t="b">
        <f t="shared" si="6"/>
        <v>1</v>
      </c>
      <c r="D13" s="163">
        <f t="shared" si="1"/>
        <v>2025</v>
      </c>
      <c r="E13" s="164">
        <f t="shared" si="2"/>
        <v>2025</v>
      </c>
      <c r="F13" s="164">
        <f t="shared" si="3"/>
        <v>0</v>
      </c>
      <c r="G13" s="152">
        <f t="shared" si="4"/>
        <v>22.982518518518521</v>
      </c>
      <c r="H13" s="153">
        <f t="shared" ref="H13" si="12">D13*Eigenverbrauch_proz</f>
        <v>1559.25</v>
      </c>
      <c r="I13" s="152">
        <f t="shared" ref="I13" si="13">H13*G13/100</f>
        <v>358.35492000000005</v>
      </c>
      <c r="J13" s="54">
        <f>Ergebnis!M$25*J$2/Anzahl_TB</f>
        <v>0</v>
      </c>
      <c r="L13" t="b">
        <f t="shared" si="7"/>
        <v>1</v>
      </c>
      <c r="M13" t="b">
        <f t="shared" si="8"/>
        <v>0</v>
      </c>
      <c r="N13" t="b">
        <f t="shared" si="9"/>
        <v>1</v>
      </c>
      <c r="O13" t="b">
        <f t="shared" si="10"/>
        <v>0</v>
      </c>
    </row>
    <row r="14" spans="1:15" x14ac:dyDescent="0.3">
      <c r="A14">
        <v>12</v>
      </c>
      <c r="B14" s="154" t="str">
        <f t="shared" si="0"/>
        <v>Lift</v>
      </c>
      <c r="C14" s="154" t="b">
        <f t="shared" si="6"/>
        <v>1</v>
      </c>
      <c r="D14" s="163">
        <f t="shared" si="1"/>
        <v>0</v>
      </c>
      <c r="E14" s="164">
        <f>IF($C14,$D14,0)</f>
        <v>0</v>
      </c>
      <c r="F14" s="164">
        <f>IF($C14,0,$D14)</f>
        <v>0</v>
      </c>
      <c r="G14" s="152">
        <f t="shared" si="4"/>
        <v>0</v>
      </c>
      <c r="H14" s="153">
        <f t="shared" si="5"/>
        <v>0</v>
      </c>
      <c r="I14" s="152">
        <f t="shared" si="11"/>
        <v>0</v>
      </c>
      <c r="J14" s="54">
        <f>Ergebnis!M$25*J$2/Anzahl_TB</f>
        <v>0</v>
      </c>
      <c r="L14" t="b">
        <f t="shared" si="7"/>
        <v>1</v>
      </c>
      <c r="M14" t="b">
        <f t="shared" si="8"/>
        <v>1</v>
      </c>
      <c r="N14" t="b">
        <f t="shared" si="9"/>
        <v>1</v>
      </c>
      <c r="O14" t="b">
        <f t="shared" si="10"/>
        <v>1</v>
      </c>
    </row>
    <row r="15" spans="1:15" x14ac:dyDescent="0.3">
      <c r="A15">
        <v>13</v>
      </c>
      <c r="B15" s="154" t="str">
        <f t="shared" si="0"/>
        <v>Waschküche</v>
      </c>
      <c r="C15" s="154" t="b">
        <f t="shared" si="6"/>
        <v>1</v>
      </c>
      <c r="D15" s="163">
        <f t="shared" si="1"/>
        <v>0</v>
      </c>
      <c r="E15" s="164">
        <f t="shared" ref="E15:E17" si="14">IF($C15,$D15,0)</f>
        <v>0</v>
      </c>
      <c r="F15" s="164">
        <f t="shared" ref="F15:F17" si="15">IF($C15,0,$D15)</f>
        <v>0</v>
      </c>
      <c r="G15" s="152">
        <f t="shared" si="4"/>
        <v>0</v>
      </c>
      <c r="H15" s="153">
        <f t="shared" ref="H15:H17" si="16">D15*Eigenverbrauch_proz</f>
        <v>0</v>
      </c>
      <c r="I15" s="152">
        <f t="shared" ref="I15:I17" si="17">H15*G15/100</f>
        <v>0</v>
      </c>
      <c r="J15" s="54"/>
      <c r="L15" t="b">
        <f t="shared" si="7"/>
        <v>1</v>
      </c>
      <c r="M15" t="b">
        <f t="shared" si="8"/>
        <v>1</v>
      </c>
      <c r="N15" t="b">
        <f t="shared" si="9"/>
        <v>1</v>
      </c>
      <c r="O15" t="b">
        <f t="shared" si="10"/>
        <v>1</v>
      </c>
    </row>
    <row r="16" spans="1:15" x14ac:dyDescent="0.3">
      <c r="A16">
        <v>14</v>
      </c>
      <c r="B16" s="154" t="str">
        <f t="shared" si="0"/>
        <v>Allgemeinstrom</v>
      </c>
      <c r="C16" s="154" t="b">
        <f t="shared" si="6"/>
        <v>1</v>
      </c>
      <c r="D16" s="163">
        <f t="shared" si="1"/>
        <v>6314.6153846153848</v>
      </c>
      <c r="E16" s="164">
        <f t="shared" si="14"/>
        <v>6314.6153846153848</v>
      </c>
      <c r="F16" s="164">
        <f t="shared" si="15"/>
        <v>0</v>
      </c>
      <c r="G16" s="152">
        <f t="shared" si="4"/>
        <v>27.294774028505298</v>
      </c>
      <c r="H16" s="153">
        <f t="shared" si="16"/>
        <v>4862.2538461538461</v>
      </c>
      <c r="I16" s="152">
        <f t="shared" si="17"/>
        <v>1327.1412</v>
      </c>
      <c r="J16" s="54"/>
      <c r="L16" t="b">
        <f t="shared" si="7"/>
        <v>1</v>
      </c>
      <c r="M16" t="b">
        <f t="shared" si="8"/>
        <v>0</v>
      </c>
      <c r="N16" t="b">
        <f t="shared" si="9"/>
        <v>1</v>
      </c>
      <c r="O16" t="b">
        <f t="shared" si="10"/>
        <v>0</v>
      </c>
    </row>
    <row r="17" spans="1:15" x14ac:dyDescent="0.3">
      <c r="A17">
        <v>15</v>
      </c>
      <c r="B17" s="154" t="e">
        <f t="shared" si="0"/>
        <v>#REF!</v>
      </c>
      <c r="C17" s="154" t="e">
        <f t="shared" si="6"/>
        <v>#REF!</v>
      </c>
      <c r="D17" s="163" t="e">
        <f t="shared" si="1"/>
        <v>#REF!</v>
      </c>
      <c r="E17" s="164" t="e">
        <f t="shared" si="14"/>
        <v>#REF!</v>
      </c>
      <c r="F17" s="164" t="e">
        <f t="shared" si="15"/>
        <v>#REF!</v>
      </c>
      <c r="G17" s="152" t="e">
        <f t="shared" si="4"/>
        <v>#REF!</v>
      </c>
      <c r="H17" s="153" t="e">
        <f t="shared" si="16"/>
        <v>#REF!</v>
      </c>
      <c r="I17" s="152" t="e">
        <f t="shared" si="17"/>
        <v>#REF!</v>
      </c>
      <c r="J17" s="54"/>
      <c r="L17" t="e">
        <f t="shared" si="7"/>
        <v>#REF!</v>
      </c>
      <c r="M17" t="e">
        <f t="shared" si="8"/>
        <v>#REF!</v>
      </c>
      <c r="N17" t="e">
        <f t="shared" si="9"/>
        <v>#REF!</v>
      </c>
      <c r="O17" t="e">
        <f t="shared" si="10"/>
        <v>#REF!</v>
      </c>
    </row>
    <row r="18" spans="1:15" x14ac:dyDescent="0.3">
      <c r="B18" s="3" t="s">
        <v>6</v>
      </c>
      <c r="C18" s="31">
        <f>COUNTIF(C3:C14,TRUE)</f>
        <v>12</v>
      </c>
      <c r="D18" s="164" t="e">
        <f>SUM(D3:D17)</f>
        <v>#REF!</v>
      </c>
      <c r="E18" s="164" t="e">
        <f>SUM(E3:E17)</f>
        <v>#REF!</v>
      </c>
      <c r="F18" s="164" t="e">
        <f>SUM(F3:F17)</f>
        <v>#REF!</v>
      </c>
      <c r="I18" s="152">
        <f>SUM(I3:I14)</f>
        <v>5933.8726442687985</v>
      </c>
      <c r="J18" s="54"/>
    </row>
    <row r="19" spans="1:15" x14ac:dyDescent="0.3">
      <c r="D19" s="38">
        <f>Eigenversorgung_abs</f>
        <v>24393.600000000002</v>
      </c>
      <c r="E19" s="38" t="e">
        <f>E18*Eigenversorgung_proz</f>
        <v>#REF!</v>
      </c>
      <c r="F19" s="38" t="e">
        <f>F18*Eigenversorgung_proz</f>
        <v>#REF!</v>
      </c>
      <c r="G19" t="str">
        <f>Eigenversorgung_proz*100&amp;" % Eigenversorgung GEA-Teilnehmer/-innen"</f>
        <v>53,1108301163151 % Eigenversorgung GEA-Teilnehmer/-innen</v>
      </c>
    </row>
    <row r="20" spans="1:15" x14ac:dyDescent="0.3">
      <c r="D20" s="38">
        <f>Stromverbrauch-Eigenversorgung_abs</f>
        <v>21536.015384615381</v>
      </c>
      <c r="E20" s="38" t="e">
        <f>E18-E19</f>
        <v>#REF!</v>
      </c>
      <c r="F20" s="38" t="e">
        <f>F18-F19</f>
        <v>#REF!</v>
      </c>
      <c r="G20" t="str">
        <f>(1-Eigenversorgung_proz)*100&amp;" % Strom aus Netz GEA-Teilnehmer/-innen"</f>
        <v>46,8891698836849 % Strom aus Netz GEA-Teilnehmer/-innen</v>
      </c>
    </row>
  </sheetData>
  <mergeCells count="1">
    <mergeCell ref="D1:F1"/>
  </mergeCells>
  <pageMargins left="0.7" right="0.7" top="0.78740157499999996" bottom="0.78740157499999996"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
  <sheetViews>
    <sheetView workbookViewId="0">
      <selection activeCell="G19" sqref="G19"/>
    </sheetView>
  </sheetViews>
  <sheetFormatPr baseColWidth="10" defaultRowHeight="14.4" x14ac:dyDescent="0.3"/>
  <cols>
    <col min="2" max="2" width="11.44140625" style="213"/>
  </cols>
  <sheetData>
    <row r="1" spans="1:6" x14ac:dyDescent="0.3">
      <c r="B1" s="213" t="s">
        <v>1730</v>
      </c>
      <c r="C1" t="s">
        <v>1828</v>
      </c>
      <c r="D1" t="s">
        <v>1829</v>
      </c>
      <c r="F1" t="s">
        <v>1830</v>
      </c>
    </row>
    <row r="2" spans="1:6" x14ac:dyDescent="0.3">
      <c r="A2">
        <v>2022</v>
      </c>
      <c r="B2" s="214">
        <v>8</v>
      </c>
      <c r="D2" s="213">
        <f>1500*B2/100</f>
        <v>120</v>
      </c>
      <c r="F2" s="32">
        <f>D2-120</f>
        <v>0</v>
      </c>
    </row>
    <row r="3" spans="1:6" x14ac:dyDescent="0.3">
      <c r="A3">
        <v>2023</v>
      </c>
      <c r="B3" s="214">
        <f>B2*(1+C$3)</f>
        <v>8.4</v>
      </c>
      <c r="C3" s="143">
        <v>0.05</v>
      </c>
      <c r="D3" s="213">
        <f>1500*B3/100</f>
        <v>126</v>
      </c>
      <c r="F3" s="32">
        <f t="shared" ref="F3:F31" si="0">D3-120</f>
        <v>6</v>
      </c>
    </row>
    <row r="4" spans="1:6" x14ac:dyDescent="0.3">
      <c r="A4">
        <v>2024</v>
      </c>
      <c r="B4" s="214">
        <f>B3*(1+C$3)</f>
        <v>8.82</v>
      </c>
      <c r="D4" s="213">
        <f t="shared" ref="D4:D30" si="1">1500*B4/100</f>
        <v>132.30000000000001</v>
      </c>
      <c r="F4" s="32">
        <f t="shared" si="0"/>
        <v>12.300000000000011</v>
      </c>
    </row>
    <row r="5" spans="1:6" x14ac:dyDescent="0.3">
      <c r="A5">
        <v>2025</v>
      </c>
      <c r="B5" s="214">
        <f t="shared" ref="B5:B31" si="2">B4*(1+C$3)</f>
        <v>9.261000000000001</v>
      </c>
      <c r="D5" s="213">
        <f t="shared" si="1"/>
        <v>138.91500000000002</v>
      </c>
      <c r="F5" s="32">
        <f t="shared" si="0"/>
        <v>18.91500000000002</v>
      </c>
    </row>
    <row r="6" spans="1:6" x14ac:dyDescent="0.3">
      <c r="A6">
        <v>2026</v>
      </c>
      <c r="B6" s="214">
        <f t="shared" si="2"/>
        <v>9.7240500000000019</v>
      </c>
      <c r="D6" s="213">
        <f t="shared" si="1"/>
        <v>145.86075000000002</v>
      </c>
      <c r="F6" s="32">
        <f t="shared" si="0"/>
        <v>25.860750000000024</v>
      </c>
    </row>
    <row r="7" spans="1:6" x14ac:dyDescent="0.3">
      <c r="A7">
        <v>2027</v>
      </c>
      <c r="B7" s="214">
        <f t="shared" si="2"/>
        <v>10.210252500000003</v>
      </c>
      <c r="D7" s="213">
        <f t="shared" si="1"/>
        <v>153.15378750000002</v>
      </c>
      <c r="F7" s="32">
        <f t="shared" si="0"/>
        <v>33.153787500000021</v>
      </c>
    </row>
    <row r="8" spans="1:6" x14ac:dyDescent="0.3">
      <c r="A8">
        <v>2028</v>
      </c>
      <c r="B8" s="214">
        <f t="shared" si="2"/>
        <v>10.720765125000003</v>
      </c>
      <c r="D8" s="213">
        <f t="shared" si="1"/>
        <v>160.81147687500004</v>
      </c>
      <c r="F8" s="32">
        <f t="shared" si="0"/>
        <v>40.811476875000039</v>
      </c>
    </row>
    <row r="9" spans="1:6" x14ac:dyDescent="0.3">
      <c r="A9">
        <v>2029</v>
      </c>
      <c r="B9" s="214">
        <f t="shared" si="2"/>
        <v>11.256803381250004</v>
      </c>
      <c r="D9" s="213">
        <f t="shared" si="1"/>
        <v>168.85205071875006</v>
      </c>
      <c r="F9" s="32">
        <f t="shared" si="0"/>
        <v>48.852050718750064</v>
      </c>
    </row>
    <row r="10" spans="1:6" x14ac:dyDescent="0.3">
      <c r="A10">
        <v>2030</v>
      </c>
      <c r="B10" s="214">
        <f t="shared" si="2"/>
        <v>11.819643550312504</v>
      </c>
      <c r="D10" s="213">
        <f t="shared" si="1"/>
        <v>177.29465325468755</v>
      </c>
      <c r="F10" s="32">
        <f t="shared" si="0"/>
        <v>57.294653254687546</v>
      </c>
    </row>
    <row r="11" spans="1:6" x14ac:dyDescent="0.3">
      <c r="A11">
        <v>2031</v>
      </c>
      <c r="B11" s="214">
        <f t="shared" si="2"/>
        <v>12.41062572782813</v>
      </c>
      <c r="D11" s="213">
        <f t="shared" si="1"/>
        <v>186.15938591742193</v>
      </c>
      <c r="F11" s="32">
        <f t="shared" si="0"/>
        <v>66.159385917421929</v>
      </c>
    </row>
    <row r="12" spans="1:6" x14ac:dyDescent="0.3">
      <c r="A12">
        <v>2032</v>
      </c>
      <c r="B12" s="214">
        <f t="shared" si="2"/>
        <v>13.031157014219536</v>
      </c>
      <c r="D12" s="213">
        <f t="shared" si="1"/>
        <v>195.46735521329305</v>
      </c>
      <c r="F12" s="32">
        <f t="shared" si="0"/>
        <v>75.467355213293047</v>
      </c>
    </row>
    <row r="13" spans="1:6" x14ac:dyDescent="0.3">
      <c r="A13">
        <v>2033</v>
      </c>
      <c r="B13" s="214">
        <f t="shared" si="2"/>
        <v>13.682714864930514</v>
      </c>
      <c r="D13" s="213">
        <f t="shared" si="1"/>
        <v>205.2407229739577</v>
      </c>
      <c r="F13" s="32">
        <f t="shared" si="0"/>
        <v>85.240722973957702</v>
      </c>
    </row>
    <row r="14" spans="1:6" x14ac:dyDescent="0.3">
      <c r="A14">
        <v>2034</v>
      </c>
      <c r="B14" s="214">
        <f t="shared" si="2"/>
        <v>14.366850608177041</v>
      </c>
      <c r="D14" s="213">
        <f t="shared" si="1"/>
        <v>215.50275912265562</v>
      </c>
      <c r="F14" s="32">
        <f t="shared" si="0"/>
        <v>95.502759122655618</v>
      </c>
    </row>
    <row r="15" spans="1:6" x14ac:dyDescent="0.3">
      <c r="A15">
        <v>2035</v>
      </c>
      <c r="B15" s="214">
        <f t="shared" si="2"/>
        <v>15.085193138585893</v>
      </c>
      <c r="D15" s="213">
        <f t="shared" si="1"/>
        <v>226.27789707878841</v>
      </c>
      <c r="F15" s="32">
        <f t="shared" si="0"/>
        <v>106.27789707878841</v>
      </c>
    </row>
    <row r="16" spans="1:6" x14ac:dyDescent="0.3">
      <c r="A16">
        <v>2036</v>
      </c>
      <c r="B16" s="214">
        <f t="shared" si="2"/>
        <v>15.839452795515189</v>
      </c>
      <c r="D16" s="213">
        <f t="shared" si="1"/>
        <v>237.59179193272783</v>
      </c>
      <c r="F16" s="32">
        <f t="shared" si="0"/>
        <v>117.59179193272783</v>
      </c>
    </row>
    <row r="17" spans="1:6" x14ac:dyDescent="0.3">
      <c r="A17">
        <v>2037</v>
      </c>
      <c r="B17" s="214">
        <f t="shared" si="2"/>
        <v>16.63142543529095</v>
      </c>
      <c r="D17" s="213">
        <f t="shared" si="1"/>
        <v>249.47138152936427</v>
      </c>
      <c r="F17" s="32">
        <f t="shared" si="0"/>
        <v>129.47138152936427</v>
      </c>
    </row>
    <row r="18" spans="1:6" x14ac:dyDescent="0.3">
      <c r="A18">
        <v>2038</v>
      </c>
      <c r="B18" s="214">
        <f t="shared" si="2"/>
        <v>17.462996707055499</v>
      </c>
      <c r="D18" s="213">
        <f t="shared" si="1"/>
        <v>261.9449506058325</v>
      </c>
      <c r="F18" s="32">
        <f t="shared" si="0"/>
        <v>141.9449506058325</v>
      </c>
    </row>
    <row r="19" spans="1:6" x14ac:dyDescent="0.3">
      <c r="A19">
        <v>2039</v>
      </c>
      <c r="B19" s="214">
        <f t="shared" si="2"/>
        <v>18.336146542408276</v>
      </c>
      <c r="D19" s="213">
        <f t="shared" si="1"/>
        <v>275.04219813612411</v>
      </c>
      <c r="F19" s="32">
        <f t="shared" si="0"/>
        <v>155.04219813612411</v>
      </c>
    </row>
    <row r="20" spans="1:6" x14ac:dyDescent="0.3">
      <c r="A20">
        <v>2040</v>
      </c>
      <c r="B20" s="214">
        <f t="shared" si="2"/>
        <v>19.252953869528689</v>
      </c>
      <c r="D20" s="213">
        <f t="shared" si="1"/>
        <v>288.79430804293031</v>
      </c>
      <c r="F20" s="32">
        <f t="shared" si="0"/>
        <v>168.79430804293031</v>
      </c>
    </row>
    <row r="21" spans="1:6" x14ac:dyDescent="0.3">
      <c r="A21">
        <v>2041</v>
      </c>
      <c r="B21" s="214">
        <f t="shared" si="2"/>
        <v>20.215601563005123</v>
      </c>
      <c r="D21" s="213">
        <f t="shared" si="1"/>
        <v>303.23402344507684</v>
      </c>
      <c r="F21" s="32">
        <f t="shared" si="0"/>
        <v>183.23402344507684</v>
      </c>
    </row>
    <row r="22" spans="1:6" x14ac:dyDescent="0.3">
      <c r="A22">
        <v>2042</v>
      </c>
      <c r="B22" s="214">
        <f t="shared" si="2"/>
        <v>21.226381641155381</v>
      </c>
      <c r="D22" s="213">
        <f t="shared" si="1"/>
        <v>318.3957246173307</v>
      </c>
      <c r="F22" s="32">
        <f t="shared" si="0"/>
        <v>198.3957246173307</v>
      </c>
    </row>
    <row r="23" spans="1:6" x14ac:dyDescent="0.3">
      <c r="A23">
        <v>2043</v>
      </c>
      <c r="B23" s="214">
        <f t="shared" si="2"/>
        <v>22.287700723213153</v>
      </c>
      <c r="D23" s="213">
        <f t="shared" si="1"/>
        <v>334.31551084819728</v>
      </c>
      <c r="F23" s="32">
        <f t="shared" si="0"/>
        <v>214.31551084819728</v>
      </c>
    </row>
    <row r="24" spans="1:6" x14ac:dyDescent="0.3">
      <c r="A24">
        <v>2044</v>
      </c>
      <c r="B24" s="214">
        <f t="shared" si="2"/>
        <v>23.402085759373811</v>
      </c>
      <c r="D24" s="213">
        <f t="shared" si="1"/>
        <v>351.03128639060719</v>
      </c>
      <c r="F24" s="32">
        <f t="shared" si="0"/>
        <v>231.03128639060719</v>
      </c>
    </row>
    <row r="25" spans="1:6" x14ac:dyDescent="0.3">
      <c r="A25">
        <v>2045</v>
      </c>
      <c r="B25" s="214">
        <f t="shared" si="2"/>
        <v>24.572190047342502</v>
      </c>
      <c r="D25" s="213">
        <f t="shared" si="1"/>
        <v>368.58285071013751</v>
      </c>
      <c r="F25" s="32">
        <f t="shared" si="0"/>
        <v>248.58285071013751</v>
      </c>
    </row>
    <row r="26" spans="1:6" x14ac:dyDescent="0.3">
      <c r="A26">
        <v>2046</v>
      </c>
      <c r="B26" s="214">
        <f t="shared" si="2"/>
        <v>25.80079954970963</v>
      </c>
      <c r="D26" s="213">
        <f t="shared" si="1"/>
        <v>387.01199324564448</v>
      </c>
      <c r="F26" s="32">
        <f t="shared" si="0"/>
        <v>267.01199324564448</v>
      </c>
    </row>
    <row r="27" spans="1:6" x14ac:dyDescent="0.3">
      <c r="A27">
        <v>2047</v>
      </c>
      <c r="B27" s="214">
        <f t="shared" si="2"/>
        <v>27.090839527195111</v>
      </c>
      <c r="D27" s="213">
        <f t="shared" si="1"/>
        <v>406.36259290792668</v>
      </c>
      <c r="F27" s="32">
        <f t="shared" si="0"/>
        <v>286.36259290792668</v>
      </c>
    </row>
    <row r="28" spans="1:6" x14ac:dyDescent="0.3">
      <c r="A28">
        <v>2048</v>
      </c>
      <c r="B28" s="214">
        <f t="shared" si="2"/>
        <v>28.445381503554866</v>
      </c>
      <c r="D28" s="213">
        <f t="shared" si="1"/>
        <v>426.68072255332299</v>
      </c>
      <c r="F28" s="32">
        <f t="shared" si="0"/>
        <v>306.68072255332299</v>
      </c>
    </row>
    <row r="29" spans="1:6" x14ac:dyDescent="0.3">
      <c r="A29">
        <v>2049</v>
      </c>
      <c r="B29" s="214">
        <f t="shared" si="2"/>
        <v>29.867650578732611</v>
      </c>
      <c r="D29" s="213">
        <f t="shared" si="1"/>
        <v>448.01475868098919</v>
      </c>
      <c r="F29" s="32">
        <f t="shared" si="0"/>
        <v>328.01475868098919</v>
      </c>
    </row>
    <row r="30" spans="1:6" x14ac:dyDescent="0.3">
      <c r="A30">
        <v>2050</v>
      </c>
      <c r="B30" s="214">
        <f t="shared" si="2"/>
        <v>31.361033107669243</v>
      </c>
      <c r="D30" s="213">
        <f t="shared" si="1"/>
        <v>470.41549661503865</v>
      </c>
      <c r="F30" s="32">
        <f t="shared" si="0"/>
        <v>350.41549661503865</v>
      </c>
    </row>
    <row r="31" spans="1:6" x14ac:dyDescent="0.3">
      <c r="A31">
        <v>2051</v>
      </c>
      <c r="B31" s="214">
        <f t="shared" si="2"/>
        <v>32.929084763052707</v>
      </c>
      <c r="D31" s="213">
        <f>1500*B31/100</f>
        <v>493.93627144579062</v>
      </c>
      <c r="F31" s="32">
        <f t="shared" si="0"/>
        <v>373.93627144579062</v>
      </c>
    </row>
    <row r="32" spans="1:6" x14ac:dyDescent="0.3">
      <c r="F32" s="32">
        <f>SUM(F2:F31)</f>
        <v>4372.6617003615956</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67</vt:i4>
      </vt:variant>
    </vt:vector>
  </HeadingPairs>
  <TitlesOfParts>
    <vt:vector size="77" baseType="lpstr">
      <vt:lpstr>Konfiguration</vt:lpstr>
      <vt:lpstr>Ergebnis</vt:lpstr>
      <vt:lpstr>DB_aus_Eigenstrom_GEA</vt:lpstr>
      <vt:lpstr>Investoren</vt:lpstr>
      <vt:lpstr>Strombilanz (2)</vt:lpstr>
      <vt:lpstr>PV-Prognose</vt:lpstr>
      <vt:lpstr>PLZ</vt:lpstr>
      <vt:lpstr>Strombilanz</vt:lpstr>
      <vt:lpstr>Preisentwicklung</vt:lpstr>
      <vt:lpstr>Hilfsblatt</vt:lpstr>
      <vt:lpstr>AfA</vt:lpstr>
      <vt:lpstr>Akontanten</vt:lpstr>
      <vt:lpstr>Akontowert</vt:lpstr>
      <vt:lpstr>Anlagenleistung</vt:lpstr>
      <vt:lpstr>Anzahl_Anteilsscheine</vt:lpstr>
      <vt:lpstr>Anzahl_TB</vt:lpstr>
      <vt:lpstr>Beginn_Beteiligung</vt:lpstr>
      <vt:lpstr>Beginn_Beteiligung_Jahr</vt:lpstr>
      <vt:lpstr>Beginn_Ruecklage1</vt:lpstr>
      <vt:lpstr>Beginn_Ruecklage2</vt:lpstr>
      <vt:lpstr>Cashflow</vt:lpstr>
      <vt:lpstr>Cashflow31ff</vt:lpstr>
      <vt:lpstr>Dachmiete</vt:lpstr>
      <vt:lpstr>Degradation</vt:lpstr>
      <vt:lpstr>Investoren!Druckbereich</vt:lpstr>
      <vt:lpstr>Eigenverbrauch_abs</vt:lpstr>
      <vt:lpstr>Eigenverbrauch_proz</vt:lpstr>
      <vt:lpstr>Eigenversorgung_abs</vt:lpstr>
      <vt:lpstr>Eigenversorgung_proz</vt:lpstr>
      <vt:lpstr>Ende_Ruecklage1</vt:lpstr>
      <vt:lpstr>Ende_Ruecklage2</vt:lpstr>
      <vt:lpstr>Entgelt_Einspeisung</vt:lpstr>
      <vt:lpstr>Entgelt_TB</vt:lpstr>
      <vt:lpstr>Entgelt_TB_akont</vt:lpstr>
      <vt:lpstr>Foerderungen</vt:lpstr>
      <vt:lpstr>Foerderungen_PV</vt:lpstr>
      <vt:lpstr>Foerderungen_Speicher</vt:lpstr>
      <vt:lpstr>Gesamtinvestition_brutto</vt:lpstr>
      <vt:lpstr>Gesamtinvestition_netto</vt:lpstr>
      <vt:lpstr>Jahreserzeugung</vt:lpstr>
      <vt:lpstr>Kapitalbedarf</vt:lpstr>
      <vt:lpstr>Kosten_Abrechnung</vt:lpstr>
      <vt:lpstr>Kosten_brutto</vt:lpstr>
      <vt:lpstr>Kosten_Monitoring</vt:lpstr>
      <vt:lpstr>Kosten_netto</vt:lpstr>
      <vt:lpstr>Kosten_PE</vt:lpstr>
      <vt:lpstr>Kosten_PV_brutto</vt:lpstr>
      <vt:lpstr>Kosten_PV_netto</vt:lpstr>
      <vt:lpstr>Kosten_Speicher_brutto</vt:lpstr>
      <vt:lpstr>Kosten_Speicher_netto</vt:lpstr>
      <vt:lpstr>Kosten_Versicherung</vt:lpstr>
      <vt:lpstr>Kosten_Wartung</vt:lpstr>
      <vt:lpstr>Kosten_WRTausch</vt:lpstr>
      <vt:lpstr>Modulleistung</vt:lpstr>
      <vt:lpstr>PLZ</vt:lpstr>
      <vt:lpstr>Preissteigerung_Abrechnung</vt:lpstr>
      <vt:lpstr>Preissteigerung_allg</vt:lpstr>
      <vt:lpstr>Preissteigerung_Dachmiete</vt:lpstr>
      <vt:lpstr>Preissteigerung_Monitoring</vt:lpstr>
      <vt:lpstr>Preissteigerung_Versicherung</vt:lpstr>
      <vt:lpstr>Preissteigerung_Wartung</vt:lpstr>
      <vt:lpstr>Preissteigerung_WR</vt:lpstr>
      <vt:lpstr>Ruecklage1</vt:lpstr>
      <vt:lpstr>Ruecklage2</vt:lpstr>
      <vt:lpstr>Rueckzahlungsmatrix</vt:lpstr>
      <vt:lpstr>Speicherkapazitaet</vt:lpstr>
      <vt:lpstr>Strombilanzmatrix</vt:lpstr>
      <vt:lpstr>Stromverbrauch</vt:lpstr>
      <vt:lpstr>Stueckelung</vt:lpstr>
      <vt:lpstr>Teilnehmende_Berechtigte</vt:lpstr>
      <vt:lpstr>Tilgungsdauer</vt:lpstr>
      <vt:lpstr>Ueberschuss</vt:lpstr>
      <vt:lpstr>Volllaststunden</vt:lpstr>
      <vt:lpstr>Wahrheit</vt:lpstr>
      <vt:lpstr>Wechselgebuehr</vt:lpstr>
      <vt:lpstr>Zeit_WRTausch</vt:lpstr>
      <vt:lpstr>Zinsen</vt:lpstr>
    </vt:vector>
  </TitlesOfParts>
  <Company>Universität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Franz</dc:creator>
  <cp:lastModifiedBy>Erik Schnaitl</cp:lastModifiedBy>
  <cp:lastPrinted>2022-02-05T08:59:02Z</cp:lastPrinted>
  <dcterms:created xsi:type="dcterms:W3CDTF">2020-06-29T10:18:09Z</dcterms:created>
  <dcterms:modified xsi:type="dcterms:W3CDTF">2023-05-23T10:59:24Z</dcterms:modified>
</cp:coreProperties>
</file>